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drawings/drawing18.xml" ContentType="application/vnd.openxmlformats-officedocument.drawing+xml"/>
  <Override PartName="/xl/comments18.xml" ContentType="application/vnd.openxmlformats-officedocument.spreadsheetml.comments+xml"/>
  <Override PartName="/xl/drawings/drawing19.xml" ContentType="application/vnd.openxmlformats-officedocument.drawing+xml"/>
  <Override PartName="/xl/comments19.xml" ContentType="application/vnd.openxmlformats-officedocument.spreadsheetml.comments+xml"/>
  <Override PartName="/xl/drawings/drawing20.xml" ContentType="application/vnd.openxmlformats-officedocument.drawing+xml"/>
  <Override PartName="/xl/comments20.xml" ContentType="application/vnd.openxmlformats-officedocument.spreadsheetml.comments+xml"/>
  <Override PartName="/xl/drawings/drawing21.xml" ContentType="application/vnd.openxmlformats-officedocument.drawing+xml"/>
  <Override PartName="/xl/comments21.xml" ContentType="application/vnd.openxmlformats-officedocument.spreadsheetml.comments+xml"/>
  <Override PartName="/xl/drawings/drawing22.xml" ContentType="application/vnd.openxmlformats-officedocument.drawing+xml"/>
  <Override PartName="/xl/comments22.xml" ContentType="application/vnd.openxmlformats-officedocument.spreadsheetml.comments+xml"/>
  <Override PartName="/xl/drawings/drawing23.xml" ContentType="application/vnd.openxmlformats-officedocument.drawing+xml"/>
  <Override PartName="/xl/comments23.xml" ContentType="application/vnd.openxmlformats-officedocument.spreadsheetml.comments+xml"/>
  <Override PartName="/xl/drawings/drawing24.xml" ContentType="application/vnd.openxmlformats-officedocument.drawing+xml"/>
  <Override PartName="/xl/comments24.xml" ContentType="application/vnd.openxmlformats-officedocument.spreadsheetml.comments+xml"/>
  <Override PartName="/xl/drawings/drawing25.xml" ContentType="application/vnd.openxmlformats-officedocument.drawing+xml"/>
  <Override PartName="/xl/comments2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1840" windowHeight="11730" firstSheet="20" activeTab="20"/>
  </bookViews>
  <sheets>
    <sheet name="DARCA" sheetId="5" r:id="rId1"/>
    <sheet name=" ACUERDO-085" sheetId="6" r:id="rId2"/>
    <sheet name="MONITORIAS" sheetId="7" r:id="rId3"/>
    <sheet name="CGR 2015" sheetId="30" r:id="rId4"/>
    <sheet name="ADMINISTRATIVO UNISALUD" sheetId="9" r:id="rId5"/>
    <sheet name="ASISTENCIAL UNISALUD" sheetId="10" r:id="rId6"/>
    <sheet name="COMISIONES DE ESTUDIO" sheetId="29" r:id="rId7"/>
    <sheet name="PQRSF" sheetId="12" r:id="rId8"/>
    <sheet name="EKOGUI" sheetId="13" r:id="rId9"/>
    <sheet name="C.I.C" sheetId="14" r:id="rId10"/>
    <sheet name="POSGRADOS" sheetId="15" r:id="rId11"/>
    <sheet name="GESTIÓN AMBIENTAL" sheetId="38" r:id="rId12"/>
    <sheet name="BIENESTAR UNIVERSITARIO" sheetId="18" r:id="rId13"/>
    <sheet name="CONTRATACIÓN - PROVEEDORES" sheetId="19" r:id="rId14"/>
    <sheet name="PROCESOS DISCIPLINARIOS" sheetId="2" r:id="rId15"/>
    <sheet name="EVALUACIÓN DOCENTE" sheetId="22" r:id="rId16"/>
    <sheet name="SELECCIÓN DOCENTE" sheetId="28" r:id="rId17"/>
    <sheet name="PDI" sheetId="36" r:id="rId18"/>
    <sheet name="CALIDAD" sheetId="37" r:id="rId19"/>
    <sheet name="PRESUPUESTO " sheetId="31" r:id="rId20"/>
    <sheet name="COMISIÓN ACADÉMICA" sheetId="34" r:id="rId21"/>
    <sheet name="TRANSPORTE" sheetId="35" r:id="rId22"/>
    <sheet name="INFORMES GESTIÓN" sheetId="42" r:id="rId23"/>
    <sheet name="ARCHIVO HISTÓRICO" sheetId="40" r:id="rId24"/>
    <sheet name="CONTROL PM" sheetId="1" r:id="rId25"/>
    <sheet name="Cronógrama" sheetId="17" state="hidden" r:id="rId26"/>
    <sheet name="Cronógrama nov.2019" sheetId="32" state="hidden" r:id="rId27"/>
  </sheets>
  <externalReferences>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xlnm._FilterDatabase" localSheetId="1" hidden="1">' ACUERDO-085'!$S$1:$S$54</definedName>
    <definedName name="_xlnm._FilterDatabase" localSheetId="4" hidden="1">'ADMINISTRATIVO UNISALUD'!$O$1:$O$37</definedName>
    <definedName name="_xlnm._FilterDatabase" localSheetId="23" hidden="1">'ARCHIVO HISTÓRICO'!$B$9:$T$19</definedName>
    <definedName name="_xlnm._FilterDatabase" localSheetId="5" hidden="1">'ASISTENCIAL UNISALUD'!$N$1:$N$77</definedName>
    <definedName name="_xlnm._FilterDatabase" localSheetId="12" hidden="1">'BIENESTAR UNIVERSITARIO'!$A$10:$Y$38</definedName>
    <definedName name="_xlnm._FilterDatabase" localSheetId="9" hidden="1">C.I.C!$N$1:$N$36</definedName>
    <definedName name="_xlnm._FilterDatabase" localSheetId="18" hidden="1">CALIDAD!$A$9:$S$24</definedName>
    <definedName name="_xlnm._FilterDatabase" localSheetId="3" hidden="1">'CGR 2015'!$M$1:$M$153</definedName>
    <definedName name="_xlnm._FilterDatabase" localSheetId="20" hidden="1">'COMISIÓN ACADÉMICA'!$B$1:$U$9</definedName>
    <definedName name="_xlnm._FilterDatabase" localSheetId="6" hidden="1">'COMISIONES DE ESTUDIO'!$N$1:$N$39</definedName>
    <definedName name="_xlnm._FilterDatabase" localSheetId="13" hidden="1">'CONTRATACIÓN - PROVEEDORES'!$R$1:$R$26</definedName>
    <definedName name="_xlnm._FilterDatabase" localSheetId="24" hidden="1">'CONTROL PM'!$A$2:$Q$20</definedName>
    <definedName name="_xlnm._FilterDatabase" localSheetId="0" hidden="1">DARCA!$S$1:$S$47</definedName>
    <definedName name="_xlnm._FilterDatabase" localSheetId="15" hidden="1">'EVALUACIÓN DOCENTE'!$B$1:$V$11</definedName>
    <definedName name="_xlnm._FilterDatabase" localSheetId="11" hidden="1">'GESTIÓN AMBIENTAL'!$A$11:$V$33</definedName>
    <definedName name="_xlnm._FilterDatabase" localSheetId="22" hidden="1">'INFORMES GESTIÓN'!$A$9:$U$10</definedName>
    <definedName name="_xlnm._FilterDatabase" localSheetId="17" hidden="1">PDI!$P$1:$P$25</definedName>
    <definedName name="_xlnm._FilterDatabase" localSheetId="10" hidden="1">POSGRADOS!$A$7:$X$37</definedName>
    <definedName name="_xlnm._FilterDatabase" localSheetId="7" hidden="1">PQRSF!$A$9:$U$10</definedName>
    <definedName name="_xlnm._FilterDatabase" localSheetId="19" hidden="1">'PRESUPUESTO '!$P$1:$P$24</definedName>
    <definedName name="_xlnm._FilterDatabase" localSheetId="14" hidden="1">'PROCESOS DISCIPLINARIOS'!$A$10:$U$10</definedName>
    <definedName name="_xlnm._FilterDatabase" localSheetId="16" hidden="1">'SELECCIÓN DOCENTE'!$B$1:$U$9</definedName>
    <definedName name="_xlnm._FilterDatabase" localSheetId="21" hidden="1">TRANSPORTE!$R$1:$R$33</definedName>
    <definedName name="_xlnm.Print_Area" localSheetId="12">'BIENESTAR UNIVERSITARIO'!$A$1:$X$35</definedName>
    <definedName name="_xlnm.Print_Area" localSheetId="13">'CONTRATACIÓN - PROVEEDORES'!$A$2:$W$26</definedName>
    <definedName name="_xlnm.Print_Area" localSheetId="0">DARCA!$A$1:$Y$40</definedName>
    <definedName name="_xlnm.Print_Area" localSheetId="2">MONITORIAS!$A$1:$X$32</definedName>
    <definedName name="_xlnm.Print_Area" localSheetId="17">PDI!$A$1:$U$27</definedName>
    <definedName name="Calidad_Académica" localSheetId="11">[1]Datos!$D$8:$D$19</definedName>
    <definedName name="Calidad_Académica" localSheetId="22">[2]Datos!$D$8:$D$19</definedName>
    <definedName name="Calidad_Académica">[1]Datos!$D$8:$D$19</definedName>
    <definedName name="Fuente" localSheetId="22">[3]Datos!$C$6:$C$10</definedName>
    <definedName name="Fuente">[4]Datos!$C$6:$C$10</definedName>
    <definedName name="_xlnm.Print_Titles" localSheetId="1">' ACUERDO-085'!$1:$10</definedName>
    <definedName name="_xlnm.Print_Titles" localSheetId="5">'ASISTENCIAL UNISALUD'!$1:$10</definedName>
    <definedName name="_xlnm.Print_Titles" localSheetId="12">'BIENESTAR UNIVERSITARIO'!$1:$10</definedName>
    <definedName name="_xlnm.Print_Titles" localSheetId="0">DARCA!$1:$10</definedName>
    <definedName name="_xlnm.Print_Titles" localSheetId="2">MONITORIAS!$1:$11</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9" i="35" l="1"/>
  <c r="I27" i="1"/>
  <c r="H27" i="1"/>
  <c r="P15" i="42"/>
  <c r="K14" i="42"/>
  <c r="J14" i="42"/>
  <c r="R14" i="42" s="1"/>
  <c r="I14" i="42"/>
  <c r="Q14" i="42" s="1"/>
  <c r="H14" i="42"/>
  <c r="F14" i="42"/>
  <c r="E14" i="42"/>
  <c r="D14" i="42"/>
  <c r="C14" i="42"/>
  <c r="B14" i="42"/>
  <c r="A14" i="42"/>
  <c r="K13" i="42"/>
  <c r="J13" i="42"/>
  <c r="R13" i="42" s="1"/>
  <c r="I13" i="42"/>
  <c r="Q13" i="42" s="1"/>
  <c r="H13" i="42"/>
  <c r="F13" i="42"/>
  <c r="E13" i="42"/>
  <c r="D13" i="42"/>
  <c r="C13" i="42"/>
  <c r="B13" i="42"/>
  <c r="A13" i="42"/>
  <c r="K12" i="42"/>
  <c r="J12" i="42"/>
  <c r="R12" i="42" s="1"/>
  <c r="I12" i="42"/>
  <c r="Q12" i="42" s="1"/>
  <c r="H12" i="42"/>
  <c r="F12" i="42"/>
  <c r="E12" i="42"/>
  <c r="D12" i="42"/>
  <c r="C12" i="42"/>
  <c r="B12" i="42"/>
  <c r="A12" i="42"/>
  <c r="K11" i="42"/>
  <c r="J11" i="42"/>
  <c r="R11" i="42" s="1"/>
  <c r="R15" i="42" s="1"/>
  <c r="I11" i="42"/>
  <c r="I15" i="42" s="1"/>
  <c r="H11" i="42"/>
  <c r="F11" i="42"/>
  <c r="E11" i="42"/>
  <c r="D11" i="42"/>
  <c r="C11" i="42"/>
  <c r="B11" i="42"/>
  <c r="A11" i="42"/>
  <c r="L11" i="42" l="1"/>
  <c r="O11" i="42" s="1"/>
  <c r="L13" i="42"/>
  <c r="S13" i="42"/>
  <c r="O13" i="42"/>
  <c r="N11" i="42"/>
  <c r="Q11" i="42"/>
  <c r="L12" i="42"/>
  <c r="N13" i="42"/>
  <c r="L14" i="42"/>
  <c r="O14" i="42" s="1"/>
  <c r="Q15" i="42" l="1"/>
  <c r="H26" i="1" s="1"/>
  <c r="S11" i="42"/>
  <c r="N14" i="42"/>
  <c r="S14" i="42"/>
  <c r="S12" i="42"/>
  <c r="N12" i="42"/>
  <c r="O12" i="42"/>
  <c r="Q18" i="40" l="1"/>
  <c r="L16" i="40"/>
  <c r="U15" i="40" l="1"/>
  <c r="U13" i="40"/>
  <c r="U14" i="40"/>
  <c r="Q14" i="40"/>
  <c r="Q15" i="40"/>
  <c r="Q19" i="40" s="1"/>
  <c r="Q16" i="40"/>
  <c r="Q17" i="40"/>
  <c r="Q13" i="40"/>
  <c r="O15" i="40"/>
  <c r="L15" i="40"/>
  <c r="L14" i="40"/>
  <c r="O14" i="40" s="1"/>
  <c r="L13" i="40"/>
  <c r="O13" i="40" s="1"/>
  <c r="P19" i="40" l="1"/>
  <c r="I19" i="40"/>
  <c r="U18" i="40"/>
  <c r="L18" i="40"/>
  <c r="N18" i="40" s="1"/>
  <c r="U17" i="40"/>
  <c r="L17" i="40"/>
  <c r="U16" i="40"/>
  <c r="N16" i="40"/>
  <c r="C16" i="40"/>
  <c r="B16" i="40"/>
  <c r="N15" i="40"/>
  <c r="N14" i="40"/>
  <c r="C13" i="40"/>
  <c r="B13" i="40"/>
  <c r="U12" i="40"/>
  <c r="Q12" i="40"/>
  <c r="L12" i="40"/>
  <c r="O12" i="40" s="1"/>
  <c r="U11" i="40"/>
  <c r="Q11" i="40"/>
  <c r="L11" i="40"/>
  <c r="N11" i="40" s="1"/>
  <c r="U10" i="40"/>
  <c r="Q10" i="40"/>
  <c r="L10" i="40"/>
  <c r="O10" i="40" s="1"/>
  <c r="C10" i="40"/>
  <c r="B10" i="40"/>
  <c r="R17" i="40" l="1"/>
  <c r="S17" i="40" s="1"/>
  <c r="N17" i="40"/>
  <c r="O16" i="40"/>
  <c r="R13" i="40"/>
  <c r="S13" i="40" s="1"/>
  <c r="O11" i="40"/>
  <c r="R10" i="40"/>
  <c r="S10" i="40" s="1"/>
  <c r="N12" i="40"/>
  <c r="N13" i="40"/>
  <c r="R12" i="40"/>
  <c r="S12" i="40" s="1"/>
  <c r="R11" i="40"/>
  <c r="S11" i="40" s="1"/>
  <c r="U19" i="40"/>
  <c r="R16" i="40"/>
  <c r="S16" i="40" s="1"/>
  <c r="R14" i="40"/>
  <c r="S14" i="40" s="1"/>
  <c r="N10" i="40"/>
  <c r="O18" i="40"/>
  <c r="O17" i="40"/>
  <c r="T10" i="35"/>
  <c r="T11" i="35"/>
  <c r="T12" i="35"/>
  <c r="T13" i="35"/>
  <c r="T14" i="35"/>
  <c r="T15" i="35"/>
  <c r="T16" i="35"/>
  <c r="T17" i="35"/>
  <c r="T18" i="35"/>
  <c r="T19" i="35"/>
  <c r="T20" i="35"/>
  <c r="T21" i="35"/>
  <c r="T22" i="35"/>
  <c r="T23" i="35"/>
  <c r="T24" i="35"/>
  <c r="T25" i="35"/>
  <c r="T26" i="35"/>
  <c r="T27" i="35"/>
  <c r="T28" i="35"/>
  <c r="T29" i="35"/>
  <c r="T30" i="35"/>
  <c r="T31" i="35"/>
  <c r="D19" i="31" l="1"/>
  <c r="E19" i="31"/>
  <c r="P34" i="38" l="1"/>
  <c r="I34" i="38"/>
  <c r="S33" i="38"/>
  <c r="Q33" i="38"/>
  <c r="S32" i="38"/>
  <c r="Q32" i="38"/>
  <c r="S31" i="38"/>
  <c r="Q31" i="38"/>
  <c r="S30" i="38"/>
  <c r="Q30" i="38"/>
  <c r="L30" i="38"/>
  <c r="O30" i="38" s="1"/>
  <c r="S29" i="38"/>
  <c r="Q29" i="38"/>
  <c r="L29" i="38"/>
  <c r="O29" i="38" s="1"/>
  <c r="S28" i="38"/>
  <c r="Q28" i="38"/>
  <c r="L28" i="38"/>
  <c r="O28" i="38" s="1"/>
  <c r="S27" i="38"/>
  <c r="Q27" i="38"/>
  <c r="S26" i="38"/>
  <c r="Q26" i="38"/>
  <c r="S25" i="38"/>
  <c r="Q25" i="38"/>
  <c r="S24" i="38"/>
  <c r="Q24" i="38"/>
  <c r="L24" i="38"/>
  <c r="O24" i="38" s="1"/>
  <c r="S23" i="38"/>
  <c r="Q23" i="38"/>
  <c r="S22" i="38"/>
  <c r="Q22" i="38"/>
  <c r="L22" i="38"/>
  <c r="O22" i="38" s="1"/>
  <c r="S21" i="38"/>
  <c r="Q21" i="38"/>
  <c r="S20" i="38"/>
  <c r="Q20" i="38"/>
  <c r="S19" i="38"/>
  <c r="Q19" i="38"/>
  <c r="S18" i="38"/>
  <c r="Q18" i="38"/>
  <c r="L18" i="38"/>
  <c r="O18" i="38" s="1"/>
  <c r="S17" i="38"/>
  <c r="Q17" i="38"/>
  <c r="N17" i="38"/>
  <c r="S16" i="38"/>
  <c r="Q16" i="38"/>
  <c r="N16" i="38"/>
  <c r="S15" i="38"/>
  <c r="Q15" i="38"/>
  <c r="N15" i="38"/>
  <c r="S14" i="38"/>
  <c r="Q14" i="38"/>
  <c r="L14" i="38"/>
  <c r="O14" i="38" s="1"/>
  <c r="S13" i="38"/>
  <c r="Q13" i="38"/>
  <c r="L13" i="38"/>
  <c r="N13" i="38" s="1"/>
  <c r="S12" i="38"/>
  <c r="S34" i="38" s="1"/>
  <c r="I15" i="1" s="1"/>
  <c r="Q12" i="38"/>
  <c r="N12" i="38"/>
  <c r="L12" i="38"/>
  <c r="O12" i="38" s="1"/>
  <c r="Q34" i="38" l="1"/>
  <c r="H15" i="1" s="1"/>
  <c r="N18" i="38"/>
  <c r="N14" i="38"/>
  <c r="N24" i="38"/>
  <c r="N29" i="38"/>
  <c r="O13" i="38"/>
  <c r="N22" i="38"/>
  <c r="N28" i="38"/>
  <c r="N30" i="38"/>
  <c r="O24" i="37"/>
  <c r="H24" i="37"/>
  <c r="T23" i="37"/>
  <c r="P23" i="37"/>
  <c r="K23" i="37"/>
  <c r="T22" i="37"/>
  <c r="P22" i="37"/>
  <c r="K22" i="37"/>
  <c r="T21" i="37"/>
  <c r="R21" i="37"/>
  <c r="P21" i="37"/>
  <c r="K21" i="37"/>
  <c r="D21" i="37"/>
  <c r="C21" i="37"/>
  <c r="B21" i="37"/>
  <c r="A21" i="37"/>
  <c r="T20" i="37"/>
  <c r="P20" i="37"/>
  <c r="K20" i="37"/>
  <c r="M20" i="37" s="1"/>
  <c r="T19" i="37"/>
  <c r="R19" i="37"/>
  <c r="P19" i="37"/>
  <c r="K19" i="37"/>
  <c r="N19" i="37" s="1"/>
  <c r="D19" i="37"/>
  <c r="C19" i="37"/>
  <c r="B19" i="37"/>
  <c r="A19" i="37"/>
  <c r="T18" i="37"/>
  <c r="P18" i="37"/>
  <c r="K18" i="37"/>
  <c r="M18" i="37" s="1"/>
  <c r="T17" i="37"/>
  <c r="R17" i="37"/>
  <c r="P17" i="37"/>
  <c r="K17" i="37"/>
  <c r="N17" i="37" s="1"/>
  <c r="D17" i="37"/>
  <c r="C17" i="37"/>
  <c r="B17" i="37"/>
  <c r="A17" i="37"/>
  <c r="T16" i="37"/>
  <c r="R16" i="37"/>
  <c r="P16" i="37"/>
  <c r="K16" i="37"/>
  <c r="D16" i="37"/>
  <c r="C16" i="37"/>
  <c r="B16" i="37"/>
  <c r="A16" i="37"/>
  <c r="T15" i="37"/>
  <c r="P15" i="37"/>
  <c r="K15" i="37"/>
  <c r="N15" i="37" s="1"/>
  <c r="T14" i="37"/>
  <c r="R14" i="37"/>
  <c r="P14" i="37"/>
  <c r="K14" i="37"/>
  <c r="C14" i="37"/>
  <c r="T13" i="37"/>
  <c r="R13" i="37"/>
  <c r="P13" i="37"/>
  <c r="K13" i="37"/>
  <c r="D13" i="37"/>
  <c r="C13" i="37"/>
  <c r="B13" i="37"/>
  <c r="A13" i="37"/>
  <c r="T12" i="37"/>
  <c r="R12" i="37"/>
  <c r="P12" i="37"/>
  <c r="K12" i="37"/>
  <c r="N12" i="37" s="1"/>
  <c r="T11" i="37"/>
  <c r="R11" i="37"/>
  <c r="P11" i="37"/>
  <c r="K11" i="37"/>
  <c r="N11" i="37" s="1"/>
  <c r="D11" i="37"/>
  <c r="C11" i="37"/>
  <c r="B11" i="37"/>
  <c r="A11" i="37"/>
  <c r="T10" i="37"/>
  <c r="R10" i="37"/>
  <c r="P10" i="37"/>
  <c r="K10" i="37"/>
  <c r="M10" i="37" s="1"/>
  <c r="D10" i="37"/>
  <c r="C10" i="37"/>
  <c r="B10" i="37"/>
  <c r="A10" i="37"/>
  <c r="O21" i="36"/>
  <c r="H21" i="36"/>
  <c r="R20" i="36"/>
  <c r="P20" i="36"/>
  <c r="K20" i="36"/>
  <c r="N20" i="36" s="1"/>
  <c r="F20" i="36"/>
  <c r="E20" i="36"/>
  <c r="D20" i="36"/>
  <c r="C20" i="36"/>
  <c r="R19" i="36"/>
  <c r="P19" i="36"/>
  <c r="K19" i="36"/>
  <c r="M19" i="36" s="1"/>
  <c r="R18" i="36"/>
  <c r="P18" i="36"/>
  <c r="K18" i="36"/>
  <c r="M18" i="36" s="1"/>
  <c r="R16" i="36"/>
  <c r="P16" i="36"/>
  <c r="K16" i="36"/>
  <c r="N16" i="36" s="1"/>
  <c r="R15" i="36"/>
  <c r="P15" i="36"/>
  <c r="K15" i="36"/>
  <c r="N15" i="36" s="1"/>
  <c r="R14" i="36"/>
  <c r="P14" i="36"/>
  <c r="K14" i="36"/>
  <c r="M14" i="36" s="1"/>
  <c r="R12" i="36"/>
  <c r="P12" i="36"/>
  <c r="K12" i="36"/>
  <c r="N12" i="36" s="1"/>
  <c r="D12" i="36"/>
  <c r="R11" i="36"/>
  <c r="R21" i="36" s="1"/>
  <c r="I22" i="1" s="1"/>
  <c r="P11" i="36"/>
  <c r="K11" i="36"/>
  <c r="N11" i="36" s="1"/>
  <c r="D11" i="36"/>
  <c r="N14" i="36" l="1"/>
  <c r="T24" i="37"/>
  <c r="I23" i="1" s="1"/>
  <c r="N18" i="36"/>
  <c r="Q21" i="37"/>
  <c r="Q23" i="37"/>
  <c r="M11" i="37"/>
  <c r="Q11" i="37"/>
  <c r="Q12" i="37"/>
  <c r="Q14" i="37"/>
  <c r="M17" i="37"/>
  <c r="N20" i="37"/>
  <c r="M21" i="37"/>
  <c r="P24" i="37"/>
  <c r="H23" i="1" s="1"/>
  <c r="N10" i="37"/>
  <c r="N21" i="37"/>
  <c r="Q19" i="37"/>
  <c r="M15" i="37"/>
  <c r="Q16" i="37"/>
  <c r="Q17" i="37"/>
  <c r="N18" i="37"/>
  <c r="M19" i="37"/>
  <c r="Q22" i="37"/>
  <c r="Q10" i="37"/>
  <c r="M12" i="36"/>
  <c r="P21" i="36"/>
  <c r="H22" i="1" s="1"/>
  <c r="Q13" i="37"/>
  <c r="N22" i="37"/>
  <c r="M13" i="37"/>
  <c r="M14" i="37"/>
  <c r="M16" i="37"/>
  <c r="M23" i="37"/>
  <c r="N13" i="37"/>
  <c r="N14" i="37"/>
  <c r="N16" i="37"/>
  <c r="N23" i="37"/>
  <c r="M22" i="37"/>
  <c r="M12" i="37"/>
  <c r="M15" i="36"/>
  <c r="N19" i="36"/>
  <c r="M20" i="36"/>
  <c r="M11" i="36"/>
  <c r="M16" i="36"/>
  <c r="S9" i="35"/>
  <c r="Q32" i="35"/>
  <c r="R31" i="35"/>
  <c r="M31" i="35"/>
  <c r="O31" i="35" s="1"/>
  <c r="R30" i="35"/>
  <c r="R28" i="35"/>
  <c r="R29" i="35"/>
  <c r="M29" i="35"/>
  <c r="O29" i="35" s="1"/>
  <c r="M28" i="35"/>
  <c r="O28" i="35" s="1"/>
  <c r="R26" i="35"/>
  <c r="R27" i="35"/>
  <c r="R25" i="35"/>
  <c r="R23" i="35"/>
  <c r="R24" i="35"/>
  <c r="R18" i="35"/>
  <c r="R19" i="35"/>
  <c r="R20" i="35"/>
  <c r="R21" i="35"/>
  <c r="R22" i="35"/>
  <c r="R17" i="35"/>
  <c r="R10" i="35"/>
  <c r="R11" i="35"/>
  <c r="R12" i="35"/>
  <c r="R13" i="35"/>
  <c r="R14" i="35"/>
  <c r="R15" i="35"/>
  <c r="R16" i="35"/>
  <c r="R9" i="35"/>
  <c r="M25" i="35"/>
  <c r="O25" i="35" s="1"/>
  <c r="M17" i="35"/>
  <c r="P17" i="35" s="1"/>
  <c r="M18" i="35"/>
  <c r="P18" i="35" s="1"/>
  <c r="M19" i="35"/>
  <c r="P19" i="35" s="1"/>
  <c r="M20" i="35"/>
  <c r="O20" i="35" s="1"/>
  <c r="M21" i="35"/>
  <c r="P21" i="35" s="1"/>
  <c r="M22" i="35"/>
  <c r="O22" i="35" s="1"/>
  <c r="M23" i="35"/>
  <c r="P23" i="35" s="1"/>
  <c r="M24" i="35"/>
  <c r="O24" i="35" s="1"/>
  <c r="M26" i="35"/>
  <c r="O26" i="35" s="1"/>
  <c r="M27" i="35"/>
  <c r="O27" i="35" s="1"/>
  <c r="M30" i="35"/>
  <c r="O30" i="35" s="1"/>
  <c r="M9" i="35"/>
  <c r="P9" i="35" s="1"/>
  <c r="J32" i="35"/>
  <c r="M16" i="35"/>
  <c r="P16" i="35" s="1"/>
  <c r="M15" i="35"/>
  <c r="P15" i="35" s="1"/>
  <c r="M14" i="35"/>
  <c r="P14" i="35" s="1"/>
  <c r="M13" i="35"/>
  <c r="P13" i="35" s="1"/>
  <c r="M12" i="35"/>
  <c r="P12" i="35" s="1"/>
  <c r="M11" i="35"/>
  <c r="P11" i="35" s="1"/>
  <c r="M10" i="35"/>
  <c r="P10" i="35" s="1"/>
  <c r="T32" i="35" l="1"/>
  <c r="I25" i="1" s="1"/>
  <c r="R32" i="35"/>
  <c r="H25" i="1" s="1"/>
  <c r="P31" i="35"/>
  <c r="P28" i="35"/>
  <c r="P29" i="35"/>
  <c r="P27" i="35"/>
  <c r="P24" i="35"/>
  <c r="P20" i="35"/>
  <c r="P30" i="35"/>
  <c r="P25" i="35"/>
  <c r="P22" i="35"/>
  <c r="P26" i="35"/>
  <c r="O23" i="35"/>
  <c r="O21" i="35"/>
  <c r="O19" i="35"/>
  <c r="O18" i="35"/>
  <c r="O17" i="35"/>
  <c r="O9" i="35"/>
  <c r="O13" i="35"/>
  <c r="O11" i="35"/>
  <c r="O15" i="35"/>
  <c r="O10" i="35"/>
  <c r="O12" i="35"/>
  <c r="O14" i="35"/>
  <c r="O16" i="35"/>
  <c r="S14" i="34"/>
  <c r="S15" i="34"/>
  <c r="L14" i="34"/>
  <c r="N14" i="34" s="1"/>
  <c r="L15" i="34"/>
  <c r="N15" i="34" s="1"/>
  <c r="Q15" i="34"/>
  <c r="Q14" i="34"/>
  <c r="P17" i="34"/>
  <c r="Q17" i="34" s="1"/>
  <c r="H19" i="1" s="1"/>
  <c r="I17" i="34"/>
  <c r="S16" i="34"/>
  <c r="Q16" i="34"/>
  <c r="L16" i="34"/>
  <c r="N16" i="34" s="1"/>
  <c r="S13" i="34"/>
  <c r="Q13" i="34"/>
  <c r="L13" i="34"/>
  <c r="O13" i="34" s="1"/>
  <c r="S12" i="34"/>
  <c r="Q12" i="34"/>
  <c r="L12" i="34"/>
  <c r="N12" i="34" s="1"/>
  <c r="S11" i="34"/>
  <c r="Q11" i="34"/>
  <c r="L11" i="34"/>
  <c r="O11" i="34" s="1"/>
  <c r="S10" i="34"/>
  <c r="Q10" i="34"/>
  <c r="L10" i="34"/>
  <c r="N10" i="34" s="1"/>
  <c r="S9" i="34"/>
  <c r="Q9" i="34"/>
  <c r="L9" i="34"/>
  <c r="O9" i="34" s="1"/>
  <c r="O15" i="34" l="1"/>
  <c r="O14" i="34"/>
  <c r="N11" i="34"/>
  <c r="S17" i="34"/>
  <c r="I19" i="1" s="1"/>
  <c r="N9" i="34"/>
  <c r="N13" i="34"/>
  <c r="O10" i="34"/>
  <c r="O12" i="34"/>
  <c r="O16" i="34"/>
  <c r="O30" i="12" l="1"/>
  <c r="N31" i="12"/>
  <c r="O29" i="12"/>
  <c r="O28" i="12"/>
  <c r="O27" i="12"/>
  <c r="O26" i="12"/>
  <c r="O25" i="12"/>
  <c r="O24" i="12"/>
  <c r="O23" i="12"/>
  <c r="O22" i="12"/>
  <c r="M22" i="12"/>
  <c r="R22" i="12" s="1"/>
  <c r="M23" i="12"/>
  <c r="R23" i="12" s="1"/>
  <c r="M24" i="12"/>
  <c r="R24" i="12" s="1"/>
  <c r="M25" i="12"/>
  <c r="M26" i="12"/>
  <c r="R26" i="12" s="1"/>
  <c r="M27" i="12"/>
  <c r="R27" i="12" s="1"/>
  <c r="M28" i="12"/>
  <c r="R28" i="12" s="1"/>
  <c r="M29" i="12"/>
  <c r="R29" i="12" s="1"/>
  <c r="M30" i="12"/>
  <c r="R30" i="12" s="1"/>
  <c r="J31" i="12"/>
  <c r="U39" i="12" s="1"/>
  <c r="P27" i="12" l="1"/>
  <c r="Q27" i="12" s="1"/>
  <c r="P23" i="12"/>
  <c r="Q23" i="12" s="1"/>
  <c r="P29" i="12"/>
  <c r="Q29" i="12" s="1"/>
  <c r="P25" i="12"/>
  <c r="Q25" i="12" s="1"/>
  <c r="R25" i="12"/>
  <c r="P30" i="12"/>
  <c r="Q30" i="12" s="1"/>
  <c r="P28" i="12"/>
  <c r="Q28" i="12" s="1"/>
  <c r="P26" i="12"/>
  <c r="Q26" i="12" s="1"/>
  <c r="P24" i="12"/>
  <c r="Q24" i="12" s="1"/>
  <c r="P22" i="12"/>
  <c r="Q22" i="12" s="1"/>
  <c r="P20" i="31" l="1"/>
  <c r="K20" i="31"/>
  <c r="M20" i="31" s="1"/>
  <c r="T20" i="31"/>
  <c r="K10" i="31"/>
  <c r="M10" i="31" s="1"/>
  <c r="G23" i="31"/>
  <c r="G22" i="31"/>
  <c r="G21" i="31"/>
  <c r="G20" i="31"/>
  <c r="G19" i="31"/>
  <c r="G18" i="31"/>
  <c r="G17" i="31"/>
  <c r="G16" i="31"/>
  <c r="G15" i="31"/>
  <c r="G14" i="31"/>
  <c r="G13" i="31"/>
  <c r="G12" i="31"/>
  <c r="G11" i="31"/>
  <c r="G10" i="31"/>
  <c r="F23" i="31"/>
  <c r="F22" i="31"/>
  <c r="F21" i="31"/>
  <c r="F20" i="31"/>
  <c r="F19" i="31"/>
  <c r="F18" i="31"/>
  <c r="F17" i="31"/>
  <c r="F16" i="31"/>
  <c r="F15" i="31"/>
  <c r="F14" i="31"/>
  <c r="F13" i="31"/>
  <c r="F12" i="31"/>
  <c r="F11" i="31"/>
  <c r="F10" i="31"/>
  <c r="E18" i="31"/>
  <c r="E17" i="31"/>
  <c r="E16" i="31"/>
  <c r="E15" i="31"/>
  <c r="E14" i="31"/>
  <c r="E13" i="31"/>
  <c r="E12" i="31"/>
  <c r="E11" i="31"/>
  <c r="E10" i="31"/>
  <c r="D18" i="31"/>
  <c r="D17" i="31"/>
  <c r="D16" i="31"/>
  <c r="D15" i="31"/>
  <c r="D14" i="31"/>
  <c r="D13" i="31"/>
  <c r="D12" i="31"/>
  <c r="D11" i="31"/>
  <c r="O24" i="31"/>
  <c r="H24" i="31"/>
  <c r="T23" i="31"/>
  <c r="P23" i="31"/>
  <c r="K23" i="31"/>
  <c r="T22" i="31"/>
  <c r="P22" i="31"/>
  <c r="K22" i="31"/>
  <c r="T21" i="31"/>
  <c r="P21" i="31"/>
  <c r="K21" i="31"/>
  <c r="N21" i="31" s="1"/>
  <c r="T19" i="31"/>
  <c r="R19" i="31"/>
  <c r="P19" i="31"/>
  <c r="K19" i="31"/>
  <c r="N19" i="31" s="1"/>
  <c r="B19" i="31"/>
  <c r="A19" i="31"/>
  <c r="T18" i="31"/>
  <c r="P18" i="31"/>
  <c r="K18" i="31"/>
  <c r="N18" i="31" s="1"/>
  <c r="T17" i="31"/>
  <c r="R17" i="31"/>
  <c r="P17" i="31"/>
  <c r="K17" i="31"/>
  <c r="B17" i="31"/>
  <c r="A17" i="31"/>
  <c r="T16" i="31"/>
  <c r="R16" i="31"/>
  <c r="P16" i="31"/>
  <c r="K16" i="31"/>
  <c r="B16" i="31"/>
  <c r="A16" i="31"/>
  <c r="T15" i="31"/>
  <c r="P15" i="31"/>
  <c r="K15" i="31"/>
  <c r="N15" i="31" s="1"/>
  <c r="T14" i="31"/>
  <c r="R14" i="31"/>
  <c r="P14" i="31"/>
  <c r="K14" i="31"/>
  <c r="M14" i="31" s="1"/>
  <c r="T13" i="31"/>
  <c r="R13" i="31"/>
  <c r="P13" i="31"/>
  <c r="K13" i="31"/>
  <c r="B13" i="31"/>
  <c r="A13" i="31"/>
  <c r="T12" i="31"/>
  <c r="R12" i="31"/>
  <c r="P12" i="31"/>
  <c r="K12" i="31"/>
  <c r="T11" i="31"/>
  <c r="R11" i="31"/>
  <c r="P11" i="31"/>
  <c r="K11" i="31"/>
  <c r="B11" i="31"/>
  <c r="A11" i="31"/>
  <c r="T10" i="31"/>
  <c r="R10" i="31"/>
  <c r="P10" i="31"/>
  <c r="B10" i="31"/>
  <c r="A10" i="31"/>
  <c r="T24" i="31" l="1"/>
  <c r="I24" i="1" s="1"/>
  <c r="Q10" i="31"/>
  <c r="Q23" i="31"/>
  <c r="Q22" i="31"/>
  <c r="M21" i="31"/>
  <c r="M22" i="31"/>
  <c r="M23" i="31"/>
  <c r="N10" i="31"/>
  <c r="Q16" i="31"/>
  <c r="Q11" i="31"/>
  <c r="Q12" i="31"/>
  <c r="Q13" i="31"/>
  <c r="M18" i="31"/>
  <c r="Q14" i="31"/>
  <c r="M13" i="31"/>
  <c r="P24" i="31"/>
  <c r="H24" i="1" s="1"/>
  <c r="M11" i="31"/>
  <c r="M16" i="31"/>
  <c r="Q17" i="31"/>
  <c r="Q19" i="31"/>
  <c r="N11" i="31"/>
  <c r="M12" i="31"/>
  <c r="N13" i="31"/>
  <c r="N14" i="31"/>
  <c r="M15" i="31"/>
  <c r="N16" i="31"/>
  <c r="M17" i="31"/>
  <c r="M19" i="31"/>
  <c r="N22" i="31"/>
  <c r="N23" i="31"/>
  <c r="N12" i="31"/>
  <c r="N17" i="31"/>
  <c r="N20" i="31"/>
  <c r="M140" i="30" l="1"/>
  <c r="K140" i="30"/>
  <c r="P140" i="30" s="1"/>
  <c r="M139" i="30"/>
  <c r="K139" i="30"/>
  <c r="P139" i="30" s="1"/>
  <c r="M138" i="30"/>
  <c r="K138" i="30"/>
  <c r="P138" i="30" s="1"/>
  <c r="M137" i="30"/>
  <c r="K137" i="30"/>
  <c r="P137" i="30" s="1"/>
  <c r="M136" i="30"/>
  <c r="K136" i="30"/>
  <c r="P136" i="30" s="1"/>
  <c r="M135" i="30"/>
  <c r="K135" i="30"/>
  <c r="P135" i="30" s="1"/>
  <c r="M134" i="30"/>
  <c r="K134" i="30"/>
  <c r="P134" i="30" s="1"/>
  <c r="M133" i="30"/>
  <c r="K133" i="30"/>
  <c r="P133" i="30" s="1"/>
  <c r="M132" i="30"/>
  <c r="K132" i="30"/>
  <c r="P132" i="30" s="1"/>
  <c r="M131" i="30"/>
  <c r="K131" i="30"/>
  <c r="P131" i="30" s="1"/>
  <c r="M130" i="30"/>
  <c r="K130" i="30"/>
  <c r="P130" i="30" s="1"/>
  <c r="M129" i="30"/>
  <c r="K129" i="30"/>
  <c r="P129" i="30" s="1"/>
  <c r="M128" i="30"/>
  <c r="K128" i="30"/>
  <c r="P128" i="30" s="1"/>
  <c r="M127" i="30"/>
  <c r="K127" i="30"/>
  <c r="P127" i="30" s="1"/>
  <c r="M126" i="30"/>
  <c r="K126" i="30"/>
  <c r="P126" i="30" s="1"/>
  <c r="M125" i="30"/>
  <c r="K125" i="30"/>
  <c r="P125" i="30" s="1"/>
  <c r="M124" i="30"/>
  <c r="K124" i="30"/>
  <c r="P124" i="30" s="1"/>
  <c r="M123" i="30"/>
  <c r="K123" i="30"/>
  <c r="P123" i="30" s="1"/>
  <c r="M122" i="30"/>
  <c r="K122" i="30"/>
  <c r="P122" i="30" s="1"/>
  <c r="M121" i="30"/>
  <c r="K121" i="30"/>
  <c r="P121" i="30" s="1"/>
  <c r="M120" i="30"/>
  <c r="K120" i="30"/>
  <c r="P120" i="30" s="1"/>
  <c r="M119" i="30"/>
  <c r="K119" i="30"/>
  <c r="P119" i="30" s="1"/>
  <c r="M118" i="30"/>
  <c r="K118" i="30"/>
  <c r="P118" i="30" s="1"/>
  <c r="M117" i="30"/>
  <c r="K117" i="30"/>
  <c r="P117" i="30" s="1"/>
  <c r="M116" i="30"/>
  <c r="K116" i="30"/>
  <c r="P116" i="30" s="1"/>
  <c r="M115" i="30"/>
  <c r="K115" i="30"/>
  <c r="P115" i="30" s="1"/>
  <c r="M114" i="30"/>
  <c r="K114" i="30"/>
  <c r="P114" i="30" s="1"/>
  <c r="M113" i="30"/>
  <c r="K113" i="30"/>
  <c r="P113" i="30" s="1"/>
  <c r="M112" i="30"/>
  <c r="K112" i="30"/>
  <c r="P112" i="30" s="1"/>
  <c r="M111" i="30"/>
  <c r="K111" i="30"/>
  <c r="P111" i="30" s="1"/>
  <c r="M110" i="30"/>
  <c r="K110" i="30"/>
  <c r="P110" i="30" s="1"/>
  <c r="M109" i="30"/>
  <c r="K109" i="30"/>
  <c r="P109" i="30" s="1"/>
  <c r="M108" i="30"/>
  <c r="K108" i="30"/>
  <c r="P108" i="30" s="1"/>
  <c r="M107" i="30"/>
  <c r="K107" i="30"/>
  <c r="P107" i="30" s="1"/>
  <c r="M106" i="30"/>
  <c r="K106" i="30"/>
  <c r="P106" i="30" s="1"/>
  <c r="M105" i="30"/>
  <c r="K105" i="30"/>
  <c r="P105" i="30" s="1"/>
  <c r="K104" i="30"/>
  <c r="P104" i="30" s="1"/>
  <c r="M103" i="30"/>
  <c r="K103" i="30"/>
  <c r="P103" i="30" s="1"/>
  <c r="M102" i="30"/>
  <c r="K102" i="30"/>
  <c r="P102" i="30" s="1"/>
  <c r="M101" i="30"/>
  <c r="K101" i="30"/>
  <c r="P101" i="30" s="1"/>
  <c r="M100" i="30"/>
  <c r="K100" i="30"/>
  <c r="P100" i="30" s="1"/>
  <c r="M99" i="30"/>
  <c r="K99" i="30"/>
  <c r="P99" i="30" s="1"/>
  <c r="M98" i="30"/>
  <c r="K98" i="30"/>
  <c r="P98" i="30" s="1"/>
  <c r="M97" i="30"/>
  <c r="K97" i="30"/>
  <c r="P97" i="30" s="1"/>
  <c r="M96" i="30"/>
  <c r="K96" i="30"/>
  <c r="P96" i="30" s="1"/>
  <c r="M95" i="30"/>
  <c r="K95" i="30"/>
  <c r="P95" i="30" s="1"/>
  <c r="M94" i="30"/>
  <c r="K94" i="30"/>
  <c r="P94" i="30" s="1"/>
  <c r="M93" i="30"/>
  <c r="K93" i="30"/>
  <c r="P93" i="30" s="1"/>
  <c r="M92" i="30"/>
  <c r="K92" i="30"/>
  <c r="P92" i="30" s="1"/>
  <c r="M91" i="30"/>
  <c r="K91" i="30"/>
  <c r="P91" i="30" s="1"/>
  <c r="M90" i="30"/>
  <c r="K90" i="30"/>
  <c r="P90" i="30" s="1"/>
  <c r="M89" i="30"/>
  <c r="K89" i="30"/>
  <c r="P89" i="30" s="1"/>
  <c r="M88" i="30"/>
  <c r="K88" i="30"/>
  <c r="P88" i="30" s="1"/>
  <c r="M87" i="30"/>
  <c r="K87" i="30"/>
  <c r="M86" i="30"/>
  <c r="K86" i="30"/>
  <c r="P86" i="30" s="1"/>
  <c r="M85" i="30"/>
  <c r="K85" i="30"/>
  <c r="P85" i="30" s="1"/>
  <c r="M84" i="30"/>
  <c r="K84" i="30"/>
  <c r="P84" i="30" s="1"/>
  <c r="M83" i="30"/>
  <c r="K83" i="30"/>
  <c r="P83" i="30" s="1"/>
  <c r="M82" i="30"/>
  <c r="K82" i="30"/>
  <c r="P82" i="30" s="1"/>
  <c r="M81" i="30"/>
  <c r="K81" i="30"/>
  <c r="P81" i="30" s="1"/>
  <c r="M80" i="30"/>
  <c r="K80" i="30"/>
  <c r="P80" i="30" s="1"/>
  <c r="M79" i="30"/>
  <c r="K79" i="30"/>
  <c r="P79" i="30" s="1"/>
  <c r="M78" i="30"/>
  <c r="K78" i="30"/>
  <c r="P78" i="30" s="1"/>
  <c r="M77" i="30"/>
  <c r="K77" i="30"/>
  <c r="P77" i="30" s="1"/>
  <c r="M76" i="30"/>
  <c r="K76" i="30"/>
  <c r="P76" i="30" s="1"/>
  <c r="M75" i="30"/>
  <c r="K75" i="30"/>
  <c r="P75" i="30" s="1"/>
  <c r="M74" i="30"/>
  <c r="K74" i="30"/>
  <c r="P74" i="30" s="1"/>
  <c r="M73" i="30"/>
  <c r="K73" i="30"/>
  <c r="P73" i="30" s="1"/>
  <c r="M72" i="30"/>
  <c r="K72" i="30"/>
  <c r="P72" i="30" s="1"/>
  <c r="M71" i="30"/>
  <c r="K71" i="30"/>
  <c r="P71" i="30" s="1"/>
  <c r="M70" i="30"/>
  <c r="K70" i="30"/>
  <c r="P70" i="30" s="1"/>
  <c r="M69" i="30"/>
  <c r="K69" i="30"/>
  <c r="P69" i="30" s="1"/>
  <c r="M68" i="30"/>
  <c r="K68" i="30"/>
  <c r="P68" i="30" s="1"/>
  <c r="M67" i="30"/>
  <c r="K67" i="30"/>
  <c r="P67" i="30" s="1"/>
  <c r="M66" i="30"/>
  <c r="K66" i="30"/>
  <c r="P66" i="30" s="1"/>
  <c r="M65" i="30"/>
  <c r="K65" i="30"/>
  <c r="P65" i="30" s="1"/>
  <c r="M64" i="30"/>
  <c r="K64" i="30"/>
  <c r="P64" i="30" s="1"/>
  <c r="M63" i="30"/>
  <c r="K63" i="30"/>
  <c r="P63" i="30" s="1"/>
  <c r="M62" i="30"/>
  <c r="K62" i="30"/>
  <c r="P62" i="30" s="1"/>
  <c r="M61" i="30"/>
  <c r="K61" i="30"/>
  <c r="P61" i="30" s="1"/>
  <c r="M60" i="30"/>
  <c r="K60" i="30"/>
  <c r="P60" i="30" s="1"/>
  <c r="M59" i="30"/>
  <c r="K59" i="30"/>
  <c r="P59" i="30" s="1"/>
  <c r="M58" i="30"/>
  <c r="K58" i="30"/>
  <c r="P58" i="30" s="1"/>
  <c r="M57" i="30"/>
  <c r="K57" i="30"/>
  <c r="P57" i="30" s="1"/>
  <c r="M56" i="30"/>
  <c r="K56" i="30"/>
  <c r="P56" i="30" s="1"/>
  <c r="M55" i="30"/>
  <c r="K55" i="30"/>
  <c r="P55" i="30" s="1"/>
  <c r="M54" i="30"/>
  <c r="K54" i="30"/>
  <c r="P54" i="30" s="1"/>
  <c r="M53" i="30"/>
  <c r="K53" i="30"/>
  <c r="P53" i="30" s="1"/>
  <c r="M52" i="30"/>
  <c r="K52" i="30"/>
  <c r="P52" i="30" s="1"/>
  <c r="M51" i="30"/>
  <c r="K51" i="30"/>
  <c r="P51" i="30" s="1"/>
  <c r="M50" i="30"/>
  <c r="K50" i="30"/>
  <c r="P50" i="30" s="1"/>
  <c r="M49" i="30"/>
  <c r="K49" i="30"/>
  <c r="P49" i="30" s="1"/>
  <c r="M48" i="30"/>
  <c r="K48" i="30"/>
  <c r="P48" i="30" s="1"/>
  <c r="M47" i="30"/>
  <c r="K47" i="30"/>
  <c r="P47" i="30" s="1"/>
  <c r="M46" i="30"/>
  <c r="K46" i="30"/>
  <c r="P46" i="30" s="1"/>
  <c r="M45" i="30"/>
  <c r="K45" i="30"/>
  <c r="P45" i="30" s="1"/>
  <c r="M44" i="30"/>
  <c r="K44" i="30"/>
  <c r="P44" i="30" s="1"/>
  <c r="M43" i="30"/>
  <c r="K43" i="30"/>
  <c r="P43" i="30" s="1"/>
  <c r="M42" i="30"/>
  <c r="K42" i="30"/>
  <c r="P42" i="30" s="1"/>
  <c r="M41" i="30"/>
  <c r="K41" i="30"/>
  <c r="P41" i="30" s="1"/>
  <c r="M40" i="30"/>
  <c r="K40" i="30"/>
  <c r="P40" i="30" s="1"/>
  <c r="M39" i="30"/>
  <c r="K39" i="30"/>
  <c r="P39" i="30" s="1"/>
  <c r="M38" i="30"/>
  <c r="K38" i="30"/>
  <c r="P38" i="30" s="1"/>
  <c r="M37" i="30"/>
  <c r="K37" i="30"/>
  <c r="P37" i="30" s="1"/>
  <c r="M36" i="30"/>
  <c r="K36" i="30"/>
  <c r="P36" i="30" s="1"/>
  <c r="M35" i="30"/>
  <c r="K35" i="30"/>
  <c r="P35" i="30" s="1"/>
  <c r="M34" i="30"/>
  <c r="K34" i="30"/>
  <c r="P34" i="30" s="1"/>
  <c r="M33" i="30"/>
  <c r="K33" i="30"/>
  <c r="P33" i="30" s="1"/>
  <c r="M32" i="30"/>
  <c r="K32" i="30"/>
  <c r="P32" i="30" s="1"/>
  <c r="M31" i="30"/>
  <c r="K31" i="30"/>
  <c r="P31" i="30" s="1"/>
  <c r="M30" i="30"/>
  <c r="K30" i="30"/>
  <c r="P30" i="30" s="1"/>
  <c r="M29" i="30"/>
  <c r="K29" i="30"/>
  <c r="P29" i="30" s="1"/>
  <c r="M28" i="30"/>
  <c r="K28" i="30"/>
  <c r="P28" i="30" s="1"/>
  <c r="M27" i="30"/>
  <c r="K27" i="30"/>
  <c r="M26" i="30"/>
  <c r="K26" i="30"/>
  <c r="P26" i="30" s="1"/>
  <c r="M25" i="30"/>
  <c r="K25" i="30"/>
  <c r="P25" i="30" s="1"/>
  <c r="M24" i="30"/>
  <c r="K24" i="30"/>
  <c r="P24" i="30" s="1"/>
  <c r="M23" i="30"/>
  <c r="K23" i="30"/>
  <c r="P23" i="30" s="1"/>
  <c r="M22" i="30"/>
  <c r="K22" i="30"/>
  <c r="P22" i="30" s="1"/>
  <c r="M21" i="30"/>
  <c r="K21" i="30"/>
  <c r="P21" i="30" s="1"/>
  <c r="M20" i="30"/>
  <c r="K20" i="30"/>
  <c r="P20" i="30" s="1"/>
  <c r="M19" i="30"/>
  <c r="K19" i="30"/>
  <c r="P19" i="30" s="1"/>
  <c r="M18" i="30"/>
  <c r="K18" i="30"/>
  <c r="P18" i="30" s="1"/>
  <c r="M17" i="30"/>
  <c r="K17" i="30"/>
  <c r="P17" i="30" s="1"/>
  <c r="M16" i="30"/>
  <c r="K16" i="30"/>
  <c r="P16" i="30" s="1"/>
  <c r="M15" i="30"/>
  <c r="K15" i="30"/>
  <c r="P15" i="30" s="1"/>
  <c r="M14" i="30"/>
  <c r="K14" i="30"/>
  <c r="M13" i="30"/>
  <c r="K13" i="30"/>
  <c r="P13" i="30" s="1"/>
  <c r="M12" i="30"/>
  <c r="K12" i="30"/>
  <c r="P12" i="30" s="1"/>
  <c r="M11" i="30"/>
  <c r="K11" i="30"/>
  <c r="N14" i="30" l="1"/>
  <c r="O14" i="30" s="1"/>
  <c r="N27" i="30"/>
  <c r="O27" i="30" s="1"/>
  <c r="P27" i="30"/>
  <c r="N104" i="30"/>
  <c r="O104" i="30" s="1"/>
  <c r="N12" i="30"/>
  <c r="O12" i="30" s="1"/>
  <c r="P14" i="30"/>
  <c r="N16" i="30"/>
  <c r="O16" i="30" s="1"/>
  <c r="N18" i="30"/>
  <c r="O18" i="30" s="1"/>
  <c r="N20" i="30"/>
  <c r="O20" i="30" s="1"/>
  <c r="N22" i="30"/>
  <c r="O22" i="30" s="1"/>
  <c r="N24" i="30"/>
  <c r="O24" i="30" s="1"/>
  <c r="N26" i="30"/>
  <c r="O26" i="30" s="1"/>
  <c r="N29" i="30"/>
  <c r="O29" i="30" s="1"/>
  <c r="K141" i="30"/>
  <c r="S148" i="30" s="1"/>
  <c r="N11" i="30"/>
  <c r="P11" i="30"/>
  <c r="N13" i="30"/>
  <c r="O13" i="30" s="1"/>
  <c r="N15" i="30"/>
  <c r="O15" i="30" s="1"/>
  <c r="N17" i="30"/>
  <c r="O17" i="30" s="1"/>
  <c r="N19" i="30"/>
  <c r="O19" i="30" s="1"/>
  <c r="N21" i="30"/>
  <c r="O21" i="30" s="1"/>
  <c r="N23" i="30"/>
  <c r="O23" i="30" s="1"/>
  <c r="N25" i="30"/>
  <c r="O25" i="30" s="1"/>
  <c r="N31" i="30"/>
  <c r="O31" i="30" s="1"/>
  <c r="N33" i="30"/>
  <c r="O33" i="30" s="1"/>
  <c r="N35" i="30"/>
  <c r="O35" i="30" s="1"/>
  <c r="N37" i="30"/>
  <c r="O37" i="30" s="1"/>
  <c r="N39" i="30"/>
  <c r="O39" i="30" s="1"/>
  <c r="N41" i="30"/>
  <c r="O41" i="30" s="1"/>
  <c r="N43" i="30"/>
  <c r="O43" i="30" s="1"/>
  <c r="N45" i="30"/>
  <c r="O45" i="30" s="1"/>
  <c r="N47" i="30"/>
  <c r="O47" i="30" s="1"/>
  <c r="N49" i="30"/>
  <c r="O49" i="30" s="1"/>
  <c r="N51" i="30"/>
  <c r="O51" i="30" s="1"/>
  <c r="N53" i="30"/>
  <c r="O53" i="30" s="1"/>
  <c r="N55" i="30"/>
  <c r="O55" i="30" s="1"/>
  <c r="N57" i="30"/>
  <c r="O57" i="30" s="1"/>
  <c r="N59" i="30"/>
  <c r="O59" i="30" s="1"/>
  <c r="N61" i="30"/>
  <c r="O61" i="30" s="1"/>
  <c r="N63" i="30"/>
  <c r="O63" i="30" s="1"/>
  <c r="N65" i="30"/>
  <c r="O65" i="30" s="1"/>
  <c r="N67" i="30"/>
  <c r="O67" i="30" s="1"/>
  <c r="N69" i="30"/>
  <c r="O69" i="30" s="1"/>
  <c r="N71" i="30"/>
  <c r="O71" i="30" s="1"/>
  <c r="N73" i="30"/>
  <c r="O73" i="30" s="1"/>
  <c r="N75" i="30"/>
  <c r="O75" i="30" s="1"/>
  <c r="N77" i="30"/>
  <c r="O77" i="30" s="1"/>
  <c r="N79" i="30"/>
  <c r="O79" i="30" s="1"/>
  <c r="N81" i="30"/>
  <c r="O81" i="30" s="1"/>
  <c r="N83" i="30"/>
  <c r="O83" i="30" s="1"/>
  <c r="N85" i="30"/>
  <c r="O85" i="30" s="1"/>
  <c r="P87" i="30"/>
  <c r="N87" i="30"/>
  <c r="O87" i="30" s="1"/>
  <c r="N28" i="30"/>
  <c r="O28" i="30" s="1"/>
  <c r="N30" i="30"/>
  <c r="O30" i="30" s="1"/>
  <c r="N32" i="30"/>
  <c r="O32" i="30" s="1"/>
  <c r="N34" i="30"/>
  <c r="O34" i="30" s="1"/>
  <c r="N36" i="30"/>
  <c r="O36" i="30" s="1"/>
  <c r="N38" i="30"/>
  <c r="O38" i="30" s="1"/>
  <c r="N40" i="30"/>
  <c r="O40" i="30" s="1"/>
  <c r="N42" i="30"/>
  <c r="O42" i="30" s="1"/>
  <c r="N44" i="30"/>
  <c r="O44" i="30" s="1"/>
  <c r="N46" i="30"/>
  <c r="O46" i="30" s="1"/>
  <c r="N48" i="30"/>
  <c r="O48" i="30" s="1"/>
  <c r="N50" i="30"/>
  <c r="O50" i="30" s="1"/>
  <c r="N52" i="30"/>
  <c r="O52" i="30" s="1"/>
  <c r="N54" i="30"/>
  <c r="O54" i="30" s="1"/>
  <c r="N56" i="30"/>
  <c r="O56" i="30" s="1"/>
  <c r="N58" i="30"/>
  <c r="O58" i="30" s="1"/>
  <c r="N60" i="30"/>
  <c r="O60" i="30" s="1"/>
  <c r="N62" i="30"/>
  <c r="O62" i="30" s="1"/>
  <c r="N64" i="30"/>
  <c r="O64" i="30" s="1"/>
  <c r="N66" i="30"/>
  <c r="O66" i="30" s="1"/>
  <c r="N68" i="30"/>
  <c r="O68" i="30" s="1"/>
  <c r="N70" i="30"/>
  <c r="O70" i="30" s="1"/>
  <c r="N72" i="30"/>
  <c r="O72" i="30" s="1"/>
  <c r="N74" i="30"/>
  <c r="O74" i="30" s="1"/>
  <c r="N76" i="30"/>
  <c r="O76" i="30" s="1"/>
  <c r="N78" i="30"/>
  <c r="O78" i="30" s="1"/>
  <c r="N80" i="30"/>
  <c r="O80" i="30" s="1"/>
  <c r="N82" i="30"/>
  <c r="O82" i="30" s="1"/>
  <c r="N84" i="30"/>
  <c r="O84" i="30" s="1"/>
  <c r="N86" i="30"/>
  <c r="O86" i="30" s="1"/>
  <c r="N88" i="30"/>
  <c r="O88" i="30" s="1"/>
  <c r="N90" i="30"/>
  <c r="O90" i="30" s="1"/>
  <c r="N92" i="30"/>
  <c r="O92" i="30" s="1"/>
  <c r="N94" i="30"/>
  <c r="O94" i="30" s="1"/>
  <c r="N96" i="30"/>
  <c r="O96" i="30" s="1"/>
  <c r="N98" i="30"/>
  <c r="O98" i="30" s="1"/>
  <c r="N100" i="30"/>
  <c r="O100" i="30" s="1"/>
  <c r="N102" i="30"/>
  <c r="O102" i="30" s="1"/>
  <c r="N105" i="30"/>
  <c r="O105" i="30" s="1"/>
  <c r="N107" i="30"/>
  <c r="O107" i="30" s="1"/>
  <c r="N109" i="30"/>
  <c r="O109" i="30" s="1"/>
  <c r="N111" i="30"/>
  <c r="O111" i="30" s="1"/>
  <c r="N113" i="30"/>
  <c r="O113" i="30" s="1"/>
  <c r="N115" i="30"/>
  <c r="O115" i="30" s="1"/>
  <c r="N117" i="30"/>
  <c r="O117" i="30" s="1"/>
  <c r="N119" i="30"/>
  <c r="O119" i="30" s="1"/>
  <c r="N121" i="30"/>
  <c r="O121" i="30" s="1"/>
  <c r="N123" i="30"/>
  <c r="O123" i="30" s="1"/>
  <c r="N125" i="30"/>
  <c r="O125" i="30" s="1"/>
  <c r="N127" i="30"/>
  <c r="O127" i="30" s="1"/>
  <c r="N129" i="30"/>
  <c r="O129" i="30" s="1"/>
  <c r="N131" i="30"/>
  <c r="O131" i="30" s="1"/>
  <c r="N133" i="30"/>
  <c r="O133" i="30" s="1"/>
  <c r="N135" i="30"/>
  <c r="O135" i="30" s="1"/>
  <c r="N137" i="30"/>
  <c r="O137" i="30" s="1"/>
  <c r="N139" i="30"/>
  <c r="O139" i="30" s="1"/>
  <c r="N89" i="30"/>
  <c r="O89" i="30" s="1"/>
  <c r="N91" i="30"/>
  <c r="O91" i="30" s="1"/>
  <c r="N93" i="30"/>
  <c r="O93" i="30" s="1"/>
  <c r="N95" i="30"/>
  <c r="O95" i="30" s="1"/>
  <c r="N97" i="30"/>
  <c r="O97" i="30" s="1"/>
  <c r="N99" i="30"/>
  <c r="O99" i="30" s="1"/>
  <c r="N101" i="30"/>
  <c r="O101" i="30" s="1"/>
  <c r="N103" i="30"/>
  <c r="O103" i="30" s="1"/>
  <c r="N106" i="30"/>
  <c r="O106" i="30" s="1"/>
  <c r="N108" i="30"/>
  <c r="O108" i="30" s="1"/>
  <c r="N110" i="30"/>
  <c r="O110" i="30" s="1"/>
  <c r="N112" i="30"/>
  <c r="O112" i="30" s="1"/>
  <c r="N114" i="30"/>
  <c r="O114" i="30" s="1"/>
  <c r="N116" i="30"/>
  <c r="O116" i="30" s="1"/>
  <c r="N118" i="30"/>
  <c r="O118" i="30" s="1"/>
  <c r="N120" i="30"/>
  <c r="O120" i="30" s="1"/>
  <c r="N122" i="30"/>
  <c r="O122" i="30" s="1"/>
  <c r="N124" i="30"/>
  <c r="O124" i="30" s="1"/>
  <c r="N126" i="30"/>
  <c r="O126" i="30" s="1"/>
  <c r="N128" i="30"/>
  <c r="O128" i="30" s="1"/>
  <c r="N130" i="30"/>
  <c r="O130" i="30" s="1"/>
  <c r="N132" i="30"/>
  <c r="O132" i="30" s="1"/>
  <c r="N134" i="30"/>
  <c r="O134" i="30" s="1"/>
  <c r="N136" i="30"/>
  <c r="O136" i="30" s="1"/>
  <c r="N138" i="30"/>
  <c r="O138" i="30" s="1"/>
  <c r="N140" i="30"/>
  <c r="O140" i="30" s="1"/>
  <c r="P141" i="30" l="1"/>
  <c r="S147" i="30" s="1"/>
  <c r="N141" i="30"/>
  <c r="S150" i="30" s="1"/>
  <c r="H6" i="1" s="1"/>
  <c r="O11" i="30"/>
  <c r="O141" i="30" s="1"/>
  <c r="S149" i="30" s="1"/>
  <c r="I6" i="1" s="1"/>
  <c r="R16" i="7" l="1"/>
  <c r="G20" i="7"/>
  <c r="M26" i="29"/>
  <c r="T34" i="29" s="1"/>
  <c r="H9" i="1" s="1"/>
  <c r="H26" i="29"/>
  <c r="T32" i="29" s="1"/>
  <c r="N25" i="29"/>
  <c r="L25" i="29"/>
  <c r="Q25" i="29" s="1"/>
  <c r="N24" i="29"/>
  <c r="L24" i="29"/>
  <c r="Q24" i="29" s="1"/>
  <c r="N23" i="29"/>
  <c r="L23" i="29"/>
  <c r="Q23" i="29" s="1"/>
  <c r="N22" i="29"/>
  <c r="L22" i="29"/>
  <c r="Q22" i="29" s="1"/>
  <c r="N21" i="29"/>
  <c r="L21" i="29"/>
  <c r="N20" i="29"/>
  <c r="L20" i="29"/>
  <c r="Q20" i="29" s="1"/>
  <c r="N19" i="29"/>
  <c r="L19" i="29"/>
  <c r="Q19" i="29" s="1"/>
  <c r="N16" i="29"/>
  <c r="L16" i="29"/>
  <c r="Q16" i="29" s="1"/>
  <c r="N15" i="29"/>
  <c r="L15" i="29"/>
  <c r="Q15" i="29" s="1"/>
  <c r="N13" i="29"/>
  <c r="L13" i="29"/>
  <c r="N12" i="29"/>
  <c r="L12" i="29"/>
  <c r="P15" i="28"/>
  <c r="I15" i="28"/>
  <c r="S14" i="28"/>
  <c r="Q14" i="28"/>
  <c r="L14" i="28"/>
  <c r="O14" i="28" s="1"/>
  <c r="S13" i="28"/>
  <c r="Q13" i="28"/>
  <c r="L13" i="28"/>
  <c r="O13" i="28" s="1"/>
  <c r="S12" i="28"/>
  <c r="Q12" i="28"/>
  <c r="L12" i="28"/>
  <c r="O12" i="28" s="1"/>
  <c r="S11" i="28"/>
  <c r="Q11" i="28"/>
  <c r="L11" i="28"/>
  <c r="O11" i="28" s="1"/>
  <c r="S10" i="28"/>
  <c r="Q10" i="28"/>
  <c r="L10" i="28"/>
  <c r="N10" i="28" s="1"/>
  <c r="S9" i="28"/>
  <c r="Q9" i="28"/>
  <c r="L9" i="28"/>
  <c r="N9" i="28" s="1"/>
  <c r="L26" i="29" l="1"/>
  <c r="O16" i="29"/>
  <c r="P16" i="29" s="1"/>
  <c r="O15" i="29"/>
  <c r="P15" i="29" s="1"/>
  <c r="O23" i="29"/>
  <c r="P23" i="29" s="1"/>
  <c r="Q15" i="28"/>
  <c r="H21" i="1" s="1"/>
  <c r="O13" i="29"/>
  <c r="P13" i="29" s="1"/>
  <c r="S15" i="28"/>
  <c r="I21" i="1" s="1"/>
  <c r="Q13" i="29"/>
  <c r="O25" i="29"/>
  <c r="P25" i="29" s="1"/>
  <c r="O10" i="28"/>
  <c r="N13" i="28"/>
  <c r="O24" i="29"/>
  <c r="P24" i="29" s="1"/>
  <c r="O12" i="29"/>
  <c r="P12" i="29" s="1"/>
  <c r="O21" i="29"/>
  <c r="P21" i="29" s="1"/>
  <c r="O22" i="29"/>
  <c r="P22" i="29" s="1"/>
  <c r="Q12" i="29"/>
  <c r="Q21" i="29"/>
  <c r="Q26" i="29"/>
  <c r="T31" i="29" s="1"/>
  <c r="N26" i="29"/>
  <c r="O26" i="29" s="1"/>
  <c r="O20" i="29"/>
  <c r="P20" i="29" s="1"/>
  <c r="O19" i="29"/>
  <c r="P19" i="29" s="1"/>
  <c r="N12" i="28"/>
  <c r="O9" i="28"/>
  <c r="N14" i="28"/>
  <c r="N11" i="28"/>
  <c r="P26" i="29" l="1"/>
  <c r="T33" i="29" s="1"/>
  <c r="I9" i="1" s="1"/>
  <c r="Q26" i="19"/>
  <c r="J36" i="15" l="1"/>
  <c r="R36" i="15"/>
  <c r="S34" i="15"/>
  <c r="S35" i="15"/>
  <c r="S16" i="15"/>
  <c r="S12" i="15"/>
  <c r="S9" i="15"/>
  <c r="I38" i="18"/>
  <c r="S36" i="15" l="1"/>
  <c r="S18" i="18"/>
  <c r="S11" i="18"/>
  <c r="U12" i="15" l="1"/>
  <c r="U11" i="18"/>
  <c r="S30" i="15" l="1"/>
  <c r="O12" i="12" l="1"/>
  <c r="E23" i="14" l="1"/>
  <c r="G22" i="1" l="1"/>
  <c r="F22" i="1"/>
  <c r="P18" i="22" l="1"/>
  <c r="Q18" i="22" s="1"/>
  <c r="H20" i="1" s="1"/>
  <c r="I18" i="22"/>
  <c r="L13" i="22"/>
  <c r="N13" i="22" s="1"/>
  <c r="Q13" i="22"/>
  <c r="S13" i="22"/>
  <c r="L14" i="22"/>
  <c r="N14" i="22" s="1"/>
  <c r="Q14" i="22"/>
  <c r="S14" i="22"/>
  <c r="L15" i="22"/>
  <c r="N15" i="22" s="1"/>
  <c r="Q15" i="22"/>
  <c r="S15" i="22"/>
  <c r="L16" i="22"/>
  <c r="N16" i="22" s="1"/>
  <c r="Q16" i="22"/>
  <c r="S16" i="22"/>
  <c r="L17" i="22"/>
  <c r="N17" i="22" s="1"/>
  <c r="Q17" i="22"/>
  <c r="S17" i="22"/>
  <c r="S11" i="22"/>
  <c r="Q11" i="22"/>
  <c r="L11" i="22"/>
  <c r="O11" i="22" s="1"/>
  <c r="S18" i="22" l="1"/>
  <c r="I20" i="1" s="1"/>
  <c r="O14" i="22"/>
  <c r="O15" i="22"/>
  <c r="O17" i="22"/>
  <c r="O13" i="22"/>
  <c r="O16" i="22"/>
  <c r="N11" i="22"/>
  <c r="I26" i="19" l="1"/>
  <c r="R26" i="19" s="1"/>
  <c r="H17" i="1" s="1"/>
  <c r="M12" i="19"/>
  <c r="O12" i="19" s="1"/>
  <c r="R12" i="19"/>
  <c r="T12" i="19"/>
  <c r="M13" i="19"/>
  <c r="O13" i="19" s="1"/>
  <c r="R13" i="19"/>
  <c r="T13" i="19"/>
  <c r="M14" i="19"/>
  <c r="O14" i="19" s="1"/>
  <c r="R14" i="19"/>
  <c r="T14" i="19"/>
  <c r="M15" i="19"/>
  <c r="O15" i="19" s="1"/>
  <c r="R15" i="19"/>
  <c r="T15" i="19"/>
  <c r="M16" i="19"/>
  <c r="O16" i="19" s="1"/>
  <c r="R16" i="19"/>
  <c r="T16" i="19"/>
  <c r="M17" i="19"/>
  <c r="O17" i="19" s="1"/>
  <c r="R17" i="19"/>
  <c r="T17" i="19"/>
  <c r="M18" i="19"/>
  <c r="O18" i="19" s="1"/>
  <c r="R18" i="19"/>
  <c r="T18" i="19"/>
  <c r="M19" i="19"/>
  <c r="O19" i="19" s="1"/>
  <c r="R19" i="19"/>
  <c r="T19" i="19"/>
  <c r="M20" i="19"/>
  <c r="O20" i="19" s="1"/>
  <c r="R20" i="19"/>
  <c r="T20" i="19"/>
  <c r="M21" i="19"/>
  <c r="O21" i="19" s="1"/>
  <c r="R21" i="19"/>
  <c r="T21" i="19"/>
  <c r="M22" i="19"/>
  <c r="O22" i="19" s="1"/>
  <c r="R22" i="19"/>
  <c r="T22" i="19"/>
  <c r="M23" i="19"/>
  <c r="O23" i="19" s="1"/>
  <c r="R23" i="19"/>
  <c r="T23" i="19"/>
  <c r="M24" i="19"/>
  <c r="O24" i="19" s="1"/>
  <c r="R24" i="19"/>
  <c r="T24" i="19"/>
  <c r="M25" i="19"/>
  <c r="O25" i="19" s="1"/>
  <c r="R25" i="19"/>
  <c r="T25" i="19"/>
  <c r="T11" i="19"/>
  <c r="R11" i="19"/>
  <c r="M11" i="19"/>
  <c r="O11" i="19" s="1"/>
  <c r="R38" i="18"/>
  <c r="S38" i="18" s="1"/>
  <c r="N12" i="18"/>
  <c r="P12" i="18" s="1"/>
  <c r="S12" i="18"/>
  <c r="U12" i="18"/>
  <c r="N13" i="18"/>
  <c r="P13" i="18" s="1"/>
  <c r="S13" i="18"/>
  <c r="U13" i="18"/>
  <c r="N14" i="18"/>
  <c r="P14" i="18" s="1"/>
  <c r="S14" i="18"/>
  <c r="U14" i="18"/>
  <c r="N15" i="18"/>
  <c r="P15" i="18" s="1"/>
  <c r="S15" i="18"/>
  <c r="U15" i="18"/>
  <c r="N16" i="18"/>
  <c r="P16" i="18" s="1"/>
  <c r="S16" i="18"/>
  <c r="U16" i="18"/>
  <c r="N17" i="18"/>
  <c r="P17" i="18" s="1"/>
  <c r="S17" i="18"/>
  <c r="U17" i="18"/>
  <c r="N18" i="18"/>
  <c r="P18" i="18" s="1"/>
  <c r="U18" i="18"/>
  <c r="N19" i="18"/>
  <c r="P19" i="18" s="1"/>
  <c r="S19" i="18"/>
  <c r="U19" i="18"/>
  <c r="N20" i="18"/>
  <c r="P20" i="18" s="1"/>
  <c r="S20" i="18"/>
  <c r="U20" i="18"/>
  <c r="N21" i="18"/>
  <c r="P21" i="18" s="1"/>
  <c r="S21" i="18"/>
  <c r="U21" i="18"/>
  <c r="N22" i="18"/>
  <c r="P22" i="18" s="1"/>
  <c r="S22" i="18"/>
  <c r="U22" i="18"/>
  <c r="N23" i="18"/>
  <c r="P23" i="18" s="1"/>
  <c r="S23" i="18"/>
  <c r="U23" i="18"/>
  <c r="N24" i="18"/>
  <c r="Q24" i="18" s="1"/>
  <c r="S24" i="18"/>
  <c r="U24" i="18"/>
  <c r="N25" i="18"/>
  <c r="P25" i="18" s="1"/>
  <c r="S25" i="18"/>
  <c r="U25" i="18"/>
  <c r="N26" i="18"/>
  <c r="P26" i="18" s="1"/>
  <c r="S26" i="18"/>
  <c r="U26" i="18"/>
  <c r="N27" i="18"/>
  <c r="P27" i="18" s="1"/>
  <c r="S27" i="18"/>
  <c r="U27" i="18"/>
  <c r="N28" i="18"/>
  <c r="P28" i="18" s="1"/>
  <c r="S28" i="18"/>
  <c r="U28" i="18"/>
  <c r="N29" i="18"/>
  <c r="P29" i="18" s="1"/>
  <c r="S29" i="18"/>
  <c r="U29" i="18"/>
  <c r="N30" i="18"/>
  <c r="P30" i="18" s="1"/>
  <c r="S30" i="18"/>
  <c r="U30" i="18"/>
  <c r="N31" i="18"/>
  <c r="P31" i="18" s="1"/>
  <c r="S31" i="18"/>
  <c r="U31" i="18"/>
  <c r="N32" i="18"/>
  <c r="P32" i="18" s="1"/>
  <c r="S32" i="18"/>
  <c r="U32" i="18"/>
  <c r="N33" i="18"/>
  <c r="P33" i="18" s="1"/>
  <c r="S33" i="18"/>
  <c r="U33" i="18"/>
  <c r="N34" i="18"/>
  <c r="P34" i="18" s="1"/>
  <c r="S34" i="18"/>
  <c r="U34" i="18"/>
  <c r="N35" i="18"/>
  <c r="P35" i="18" s="1"/>
  <c r="S35" i="18"/>
  <c r="U35" i="18"/>
  <c r="N36" i="18"/>
  <c r="P36" i="18" s="1"/>
  <c r="S36" i="18"/>
  <c r="U36" i="18"/>
  <c r="N37" i="18"/>
  <c r="P37" i="18" s="1"/>
  <c r="S37" i="18"/>
  <c r="U37" i="18"/>
  <c r="N11" i="18"/>
  <c r="P11" i="18" s="1"/>
  <c r="P14" i="19" l="1"/>
  <c r="P24" i="18"/>
  <c r="Q22" i="18"/>
  <c r="H16" i="1"/>
  <c r="Q26" i="18"/>
  <c r="Q27" i="18"/>
  <c r="Q23" i="18"/>
  <c r="Q15" i="18"/>
  <c r="P18" i="19"/>
  <c r="Q30" i="18"/>
  <c r="U38" i="18"/>
  <c r="I16" i="1" s="1"/>
  <c r="Q35" i="18"/>
  <c r="Q19" i="18"/>
  <c r="P22" i="19"/>
  <c r="Q32" i="18"/>
  <c r="Q29" i="18"/>
  <c r="Q28" i="18"/>
  <c r="Q21" i="18"/>
  <c r="Q18" i="18"/>
  <c r="Q17" i="18"/>
  <c r="Q14" i="18"/>
  <c r="Q13" i="18"/>
  <c r="P25" i="19"/>
  <c r="P24" i="19"/>
  <c r="P21" i="19"/>
  <c r="P20" i="19"/>
  <c r="P17" i="19"/>
  <c r="P16" i="19"/>
  <c r="P13" i="19"/>
  <c r="T26" i="19"/>
  <c r="I17" i="1" s="1"/>
  <c r="P12" i="19"/>
  <c r="Q37" i="18"/>
  <c r="Q33" i="18"/>
  <c r="Q31" i="18"/>
  <c r="Q25" i="18"/>
  <c r="Q20" i="18"/>
  <c r="Q16" i="18"/>
  <c r="Q12" i="18"/>
  <c r="P23" i="19"/>
  <c r="P19" i="19"/>
  <c r="P15" i="19"/>
  <c r="Q36" i="18"/>
  <c r="Q34" i="18"/>
  <c r="P11" i="19"/>
  <c r="Q11" i="18"/>
  <c r="U26" i="15"/>
  <c r="U27" i="15"/>
  <c r="U28" i="15"/>
  <c r="U29" i="15"/>
  <c r="U30" i="15"/>
  <c r="U31" i="15"/>
  <c r="U32" i="15"/>
  <c r="U33" i="15"/>
  <c r="U34" i="15"/>
  <c r="U35" i="15"/>
  <c r="U25" i="15"/>
  <c r="U13" i="15"/>
  <c r="U14" i="15"/>
  <c r="U15" i="15"/>
  <c r="U16" i="15"/>
  <c r="U17" i="15"/>
  <c r="U18" i="15"/>
  <c r="U19" i="15"/>
  <c r="U20" i="15"/>
  <c r="U21" i="15"/>
  <c r="U22" i="15"/>
  <c r="U23" i="15"/>
  <c r="U9" i="15"/>
  <c r="S33" i="15"/>
  <c r="S32" i="15"/>
  <c r="S31" i="15"/>
  <c r="S29" i="15"/>
  <c r="S28" i="15"/>
  <c r="S27" i="15"/>
  <c r="S26" i="15"/>
  <c r="S25" i="15"/>
  <c r="N35" i="15"/>
  <c r="P35" i="15" s="1"/>
  <c r="N34" i="15"/>
  <c r="P34" i="15" s="1"/>
  <c r="N33" i="15"/>
  <c r="P33" i="15" s="1"/>
  <c r="N32" i="15"/>
  <c r="P32" i="15" s="1"/>
  <c r="N31" i="15"/>
  <c r="P31" i="15" s="1"/>
  <c r="N30" i="15"/>
  <c r="P30" i="15" s="1"/>
  <c r="N29" i="15"/>
  <c r="P29" i="15" s="1"/>
  <c r="N28" i="15"/>
  <c r="P28" i="15" s="1"/>
  <c r="N27" i="15"/>
  <c r="P27" i="15" s="1"/>
  <c r="N26" i="15"/>
  <c r="P26" i="15" s="1"/>
  <c r="N25" i="15"/>
  <c r="P25" i="15" s="1"/>
  <c r="S23" i="15"/>
  <c r="S22" i="15"/>
  <c r="S21" i="15"/>
  <c r="S20" i="15"/>
  <c r="S19" i="15"/>
  <c r="S18" i="15"/>
  <c r="S17" i="15"/>
  <c r="S15" i="15"/>
  <c r="S14" i="15"/>
  <c r="S13" i="15"/>
  <c r="S11" i="15"/>
  <c r="S10" i="15"/>
  <c r="N23" i="15"/>
  <c r="P23" i="15" s="1"/>
  <c r="N22" i="15"/>
  <c r="P22" i="15" s="1"/>
  <c r="N21" i="15"/>
  <c r="P21" i="15" s="1"/>
  <c r="N20" i="15"/>
  <c r="P20" i="15" s="1"/>
  <c r="N19" i="15"/>
  <c r="P19" i="15" s="1"/>
  <c r="N18" i="15"/>
  <c r="P18" i="15" s="1"/>
  <c r="N17" i="15"/>
  <c r="P17" i="15" s="1"/>
  <c r="N16" i="15"/>
  <c r="P16" i="15" s="1"/>
  <c r="N15" i="15"/>
  <c r="P15" i="15" s="1"/>
  <c r="N14" i="15"/>
  <c r="P14" i="15" s="1"/>
  <c r="N13" i="15"/>
  <c r="P13" i="15" s="1"/>
  <c r="N12" i="15"/>
  <c r="P12" i="15" s="1"/>
  <c r="N11" i="15"/>
  <c r="P11" i="15" s="1"/>
  <c r="N10" i="15"/>
  <c r="P10" i="15" s="1"/>
  <c r="N9" i="15"/>
  <c r="P9" i="15" s="1"/>
  <c r="H14" i="1" l="1"/>
  <c r="U36" i="15"/>
  <c r="I14" i="1" s="1"/>
  <c r="U24" i="15"/>
  <c r="Q23" i="15"/>
  <c r="Q21" i="15"/>
  <c r="Q19" i="15"/>
  <c r="Q17" i="15"/>
  <c r="Q15" i="15"/>
  <c r="Q35" i="15"/>
  <c r="Q33" i="15"/>
  <c r="Q31" i="15"/>
  <c r="Q29" i="15"/>
  <c r="Q27" i="15"/>
  <c r="Q14" i="15"/>
  <c r="Q12" i="15"/>
  <c r="Q22" i="15"/>
  <c r="Q20" i="15"/>
  <c r="Q18" i="15"/>
  <c r="Q16" i="15"/>
  <c r="Q25" i="15"/>
  <c r="Q34" i="15"/>
  <c r="Q32" i="15"/>
  <c r="Q30" i="15"/>
  <c r="Q28" i="15"/>
  <c r="Q26" i="15"/>
  <c r="Q13" i="15"/>
  <c r="Q9" i="15"/>
  <c r="B12" i="14" l="1"/>
  <c r="D12" i="14"/>
  <c r="J12" i="14"/>
  <c r="K12" i="14"/>
  <c r="N12" i="14"/>
  <c r="D13" i="14"/>
  <c r="B14" i="14"/>
  <c r="D14" i="14"/>
  <c r="B15" i="14"/>
  <c r="D15" i="14"/>
  <c r="E15" i="14"/>
  <c r="F15" i="14"/>
  <c r="G15" i="14"/>
  <c r="L15" i="14"/>
  <c r="Q15" i="14" s="1"/>
  <c r="N15" i="14"/>
  <c r="B16" i="14"/>
  <c r="D16" i="14"/>
  <c r="E16" i="14"/>
  <c r="F16" i="14"/>
  <c r="G16" i="14"/>
  <c r="L16" i="14"/>
  <c r="Q16" i="14" s="1"/>
  <c r="N16" i="14"/>
  <c r="B17" i="14"/>
  <c r="D17" i="14"/>
  <c r="F17" i="14"/>
  <c r="G17" i="14"/>
  <c r="L17" i="14"/>
  <c r="Q17" i="14" s="1"/>
  <c r="N17" i="14"/>
  <c r="B18" i="14"/>
  <c r="D18" i="14"/>
  <c r="F18" i="14"/>
  <c r="L18" i="14"/>
  <c r="Q18" i="14" s="1"/>
  <c r="N18" i="14"/>
  <c r="B19" i="14"/>
  <c r="D19" i="14"/>
  <c r="E19" i="14"/>
  <c r="F19" i="14"/>
  <c r="G19" i="14"/>
  <c r="L19" i="14"/>
  <c r="Q19" i="14" s="1"/>
  <c r="N19" i="14"/>
  <c r="B20" i="14"/>
  <c r="D20" i="14"/>
  <c r="E20" i="14"/>
  <c r="F20" i="14"/>
  <c r="G20" i="14"/>
  <c r="L20" i="14"/>
  <c r="Q20" i="14" s="1"/>
  <c r="N20" i="14"/>
  <c r="B21" i="14"/>
  <c r="D21" i="14"/>
  <c r="F21" i="14"/>
  <c r="G21" i="14"/>
  <c r="L21" i="14"/>
  <c r="Q21" i="14" s="1"/>
  <c r="N21" i="14"/>
  <c r="B22" i="14"/>
  <c r="D22" i="14"/>
  <c r="F22" i="14"/>
  <c r="G22" i="14"/>
  <c r="L22" i="14"/>
  <c r="Q22" i="14" s="1"/>
  <c r="N22" i="14"/>
  <c r="B23" i="14"/>
  <c r="D23" i="14"/>
  <c r="F23" i="14"/>
  <c r="G23" i="14"/>
  <c r="L23" i="14"/>
  <c r="Q23" i="14" s="1"/>
  <c r="N23" i="14"/>
  <c r="B24" i="14"/>
  <c r="D24" i="14"/>
  <c r="E24" i="14"/>
  <c r="F24" i="14"/>
  <c r="G24" i="14"/>
  <c r="L24" i="14"/>
  <c r="Q24" i="14" s="1"/>
  <c r="N24" i="14"/>
  <c r="B25" i="14"/>
  <c r="D25" i="14"/>
  <c r="E25" i="14"/>
  <c r="F25" i="14"/>
  <c r="G25" i="14"/>
  <c r="L25" i="14"/>
  <c r="Q25" i="14" s="1"/>
  <c r="N25" i="14"/>
  <c r="B26" i="14"/>
  <c r="D26" i="14"/>
  <c r="E26" i="14"/>
  <c r="F26" i="14"/>
  <c r="G26" i="14"/>
  <c r="L26" i="14"/>
  <c r="N26" i="14"/>
  <c r="Q26" i="14"/>
  <c r="H27" i="14"/>
  <c r="S33" i="14" s="1"/>
  <c r="I27" i="14"/>
  <c r="M27" i="14"/>
  <c r="K12" i="13"/>
  <c r="P12" i="13" s="1"/>
  <c r="M12" i="13"/>
  <c r="K13" i="13"/>
  <c r="M13" i="13"/>
  <c r="P13" i="13"/>
  <c r="K14" i="13"/>
  <c r="P14" i="13" s="1"/>
  <c r="M14" i="13"/>
  <c r="K15" i="13"/>
  <c r="P15" i="13" s="1"/>
  <c r="M15" i="13"/>
  <c r="K16" i="13"/>
  <c r="P16" i="13" s="1"/>
  <c r="M16" i="13"/>
  <c r="K17" i="13"/>
  <c r="P17" i="13" s="1"/>
  <c r="M17" i="13"/>
  <c r="H18" i="13"/>
  <c r="S24" i="13" s="1"/>
  <c r="L18" i="13"/>
  <c r="S23" i="13" s="1"/>
  <c r="M12" i="12"/>
  <c r="M13" i="12"/>
  <c r="R13" i="12" s="1"/>
  <c r="O13" i="12"/>
  <c r="M14" i="12"/>
  <c r="R14" i="12" s="1"/>
  <c r="O14" i="12"/>
  <c r="M15" i="12"/>
  <c r="R15" i="12" s="1"/>
  <c r="O15" i="12"/>
  <c r="M16" i="12"/>
  <c r="R16" i="12" s="1"/>
  <c r="O16" i="12"/>
  <c r="M17" i="12"/>
  <c r="R17" i="12" s="1"/>
  <c r="O17" i="12"/>
  <c r="M18" i="12"/>
  <c r="R18" i="12" s="1"/>
  <c r="O18" i="12"/>
  <c r="M19" i="12"/>
  <c r="R19" i="12" s="1"/>
  <c r="O19" i="12"/>
  <c r="M20" i="12"/>
  <c r="R20" i="12" s="1"/>
  <c r="O20" i="12"/>
  <c r="M21" i="12"/>
  <c r="R21" i="12" s="1"/>
  <c r="O21" i="12"/>
  <c r="U37" i="12"/>
  <c r="Y35" i="12"/>
  <c r="L11" i="10"/>
  <c r="Q11" i="10" s="1"/>
  <c r="N11" i="10"/>
  <c r="L12" i="10"/>
  <c r="Q12" i="10" s="1"/>
  <c r="N12" i="10"/>
  <c r="L13" i="10"/>
  <c r="Q13" i="10" s="1"/>
  <c r="N13" i="10"/>
  <c r="L14" i="10"/>
  <c r="Q14" i="10" s="1"/>
  <c r="N14" i="10"/>
  <c r="L15" i="10"/>
  <c r="Q15" i="10" s="1"/>
  <c r="N15" i="10"/>
  <c r="L16" i="10"/>
  <c r="Q16" i="10" s="1"/>
  <c r="N16" i="10"/>
  <c r="L17" i="10"/>
  <c r="Q17" i="10" s="1"/>
  <c r="N17" i="10"/>
  <c r="L18" i="10"/>
  <c r="Q18" i="10" s="1"/>
  <c r="N18" i="10"/>
  <c r="L19" i="10"/>
  <c r="Q19" i="10" s="1"/>
  <c r="N19" i="10"/>
  <c r="L20" i="10"/>
  <c r="Q20" i="10" s="1"/>
  <c r="N20" i="10"/>
  <c r="L21" i="10"/>
  <c r="Q21" i="10" s="1"/>
  <c r="N21" i="10"/>
  <c r="L22" i="10"/>
  <c r="Q22" i="10" s="1"/>
  <c r="N22" i="10"/>
  <c r="L23" i="10"/>
  <c r="Q23" i="10" s="1"/>
  <c r="N23" i="10"/>
  <c r="L24" i="10"/>
  <c r="Q24" i="10" s="1"/>
  <c r="N24" i="10"/>
  <c r="L25" i="10"/>
  <c r="Q25" i="10" s="1"/>
  <c r="N25" i="10"/>
  <c r="L26" i="10"/>
  <c r="Q26" i="10" s="1"/>
  <c r="N26" i="10"/>
  <c r="L27" i="10"/>
  <c r="Q27" i="10" s="1"/>
  <c r="N27" i="10"/>
  <c r="L28" i="10"/>
  <c r="Q28" i="10" s="1"/>
  <c r="N28" i="10"/>
  <c r="L29" i="10"/>
  <c r="Q29" i="10" s="1"/>
  <c r="N29" i="10"/>
  <c r="L30" i="10"/>
  <c r="Q30" i="10" s="1"/>
  <c r="N30" i="10"/>
  <c r="L31" i="10"/>
  <c r="Q31" i="10" s="1"/>
  <c r="N31" i="10"/>
  <c r="L32" i="10"/>
  <c r="Q32" i="10" s="1"/>
  <c r="N32" i="10"/>
  <c r="L33" i="10"/>
  <c r="Q33" i="10" s="1"/>
  <c r="N33" i="10"/>
  <c r="L34" i="10"/>
  <c r="Q34" i="10" s="1"/>
  <c r="N34" i="10"/>
  <c r="L35" i="10"/>
  <c r="Q35" i="10" s="1"/>
  <c r="N35" i="10"/>
  <c r="L36" i="10"/>
  <c r="Q36" i="10" s="1"/>
  <c r="N36" i="10"/>
  <c r="L37" i="10"/>
  <c r="Q37" i="10" s="1"/>
  <c r="N37" i="10"/>
  <c r="L38" i="10"/>
  <c r="Q38" i="10" s="1"/>
  <c r="N38" i="10"/>
  <c r="L39" i="10"/>
  <c r="Q39" i="10" s="1"/>
  <c r="N39" i="10"/>
  <c r="L40" i="10"/>
  <c r="Q40" i="10" s="1"/>
  <c r="N40" i="10"/>
  <c r="L41" i="10"/>
  <c r="Q41" i="10" s="1"/>
  <c r="N41" i="10"/>
  <c r="L42" i="10"/>
  <c r="Q42" i="10" s="1"/>
  <c r="N42" i="10"/>
  <c r="L43" i="10"/>
  <c r="Q43" i="10" s="1"/>
  <c r="N43" i="10"/>
  <c r="L44" i="10"/>
  <c r="Q44" i="10" s="1"/>
  <c r="N44" i="10"/>
  <c r="L45" i="10"/>
  <c r="Q45" i="10" s="1"/>
  <c r="N45" i="10"/>
  <c r="L46" i="10"/>
  <c r="Q46" i="10" s="1"/>
  <c r="N46" i="10"/>
  <c r="L47" i="10"/>
  <c r="Q47" i="10" s="1"/>
  <c r="N47" i="10"/>
  <c r="L48" i="10"/>
  <c r="Q48" i="10" s="1"/>
  <c r="N48" i="10"/>
  <c r="L49" i="10"/>
  <c r="Q49" i="10" s="1"/>
  <c r="N49" i="10"/>
  <c r="L50" i="10"/>
  <c r="Q50" i="10" s="1"/>
  <c r="N50" i="10"/>
  <c r="L51" i="10"/>
  <c r="Q51" i="10" s="1"/>
  <c r="N51" i="10"/>
  <c r="L52" i="10"/>
  <c r="Q52" i="10" s="1"/>
  <c r="N52" i="10"/>
  <c r="L53" i="10"/>
  <c r="Q53" i="10" s="1"/>
  <c r="N53" i="10"/>
  <c r="L54" i="10"/>
  <c r="Q54" i="10" s="1"/>
  <c r="N54" i="10"/>
  <c r="L55" i="10"/>
  <c r="Q55" i="10" s="1"/>
  <c r="N55" i="10"/>
  <c r="L56" i="10"/>
  <c r="Q56" i="10" s="1"/>
  <c r="N56" i="10"/>
  <c r="H57" i="10"/>
  <c r="T63" i="10" s="1"/>
  <c r="M57" i="10"/>
  <c r="M12" i="9"/>
  <c r="R12" i="9" s="1"/>
  <c r="O12" i="9"/>
  <c r="M13" i="9"/>
  <c r="R13" i="9" s="1"/>
  <c r="O13" i="9"/>
  <c r="M14" i="9"/>
  <c r="O14" i="9"/>
  <c r="M15" i="9"/>
  <c r="R15" i="9" s="1"/>
  <c r="O15" i="9"/>
  <c r="M16" i="9"/>
  <c r="R16" i="9" s="1"/>
  <c r="O16" i="9"/>
  <c r="M17" i="9"/>
  <c r="R17" i="9" s="1"/>
  <c r="O17" i="9"/>
  <c r="M18" i="9"/>
  <c r="R18" i="9" s="1"/>
  <c r="O18" i="9"/>
  <c r="M19" i="9"/>
  <c r="R19" i="9" s="1"/>
  <c r="O19" i="9"/>
  <c r="M20" i="9"/>
  <c r="R20" i="9" s="1"/>
  <c r="O20" i="9"/>
  <c r="M21" i="9"/>
  <c r="R21" i="9" s="1"/>
  <c r="O21" i="9"/>
  <c r="M22" i="9"/>
  <c r="R22" i="9" s="1"/>
  <c r="O22" i="9"/>
  <c r="M23" i="9"/>
  <c r="R23" i="9" s="1"/>
  <c r="O23" i="9"/>
  <c r="M24" i="9"/>
  <c r="R24" i="9" s="1"/>
  <c r="O24" i="9"/>
  <c r="M25" i="9"/>
  <c r="R25" i="9" s="1"/>
  <c r="O25" i="9"/>
  <c r="M26" i="9"/>
  <c r="R26" i="9" s="1"/>
  <c r="O26" i="9"/>
  <c r="M27" i="9"/>
  <c r="R27" i="9" s="1"/>
  <c r="O27" i="9"/>
  <c r="N28" i="9"/>
  <c r="O28" i="9" s="1"/>
  <c r="S35" i="9"/>
  <c r="N12" i="7"/>
  <c r="P12" i="7" s="1"/>
  <c r="R12" i="7"/>
  <c r="N14" i="7"/>
  <c r="P14" i="7" s="1"/>
  <c r="R14" i="7"/>
  <c r="N15" i="7"/>
  <c r="P15" i="7" s="1"/>
  <c r="R15" i="7"/>
  <c r="N16" i="7"/>
  <c r="P16" i="7" s="1"/>
  <c r="T17" i="7"/>
  <c r="U17" i="7"/>
  <c r="N18" i="7"/>
  <c r="P18" i="7" s="1"/>
  <c r="R18" i="7"/>
  <c r="N19" i="7"/>
  <c r="P19" i="7" s="1"/>
  <c r="R19" i="7"/>
  <c r="K20" i="7"/>
  <c r="X27" i="7" s="1"/>
  <c r="Q20" i="7"/>
  <c r="O12" i="6"/>
  <c r="Q12" i="6" s="1"/>
  <c r="S12" i="6"/>
  <c r="S13" i="6"/>
  <c r="O14" i="6"/>
  <c r="Q14" i="6" s="1"/>
  <c r="S14" i="6"/>
  <c r="O15" i="6"/>
  <c r="Q15" i="6" s="1"/>
  <c r="S15" i="6"/>
  <c r="O16" i="6"/>
  <c r="Q16" i="6" s="1"/>
  <c r="S16" i="6"/>
  <c r="O17" i="6"/>
  <c r="Q17" i="6" s="1"/>
  <c r="S17" i="6"/>
  <c r="O18" i="6"/>
  <c r="Q18" i="6" s="1"/>
  <c r="S18" i="6"/>
  <c r="O19" i="6"/>
  <c r="Q19" i="6" s="1"/>
  <c r="S19" i="6"/>
  <c r="O20" i="6"/>
  <c r="Q20" i="6" s="1"/>
  <c r="S20" i="6"/>
  <c r="O21" i="6"/>
  <c r="Q21" i="6" s="1"/>
  <c r="S21" i="6"/>
  <c r="O22" i="6"/>
  <c r="Q22" i="6" s="1"/>
  <c r="S22" i="6"/>
  <c r="O23" i="6"/>
  <c r="Q23" i="6" s="1"/>
  <c r="S23" i="6"/>
  <c r="O24" i="6"/>
  <c r="Q24" i="6" s="1"/>
  <c r="S24" i="6"/>
  <c r="O25" i="6"/>
  <c r="Q25" i="6" s="1"/>
  <c r="S25" i="6"/>
  <c r="O26" i="6"/>
  <c r="Q26" i="6" s="1"/>
  <c r="S26" i="6"/>
  <c r="O27" i="6"/>
  <c r="Q27" i="6" s="1"/>
  <c r="S27" i="6"/>
  <c r="O28" i="6"/>
  <c r="Q28" i="6" s="1"/>
  <c r="S28" i="6"/>
  <c r="O29" i="6"/>
  <c r="Q29" i="6" s="1"/>
  <c r="S29" i="6"/>
  <c r="O30" i="6"/>
  <c r="Q30" i="6" s="1"/>
  <c r="S30" i="6"/>
  <c r="O31" i="6"/>
  <c r="Q31" i="6" s="1"/>
  <c r="S31" i="6"/>
  <c r="O32" i="6"/>
  <c r="Q32" i="6" s="1"/>
  <c r="S32" i="6"/>
  <c r="O33" i="6"/>
  <c r="S33" i="6"/>
  <c r="L34" i="6"/>
  <c r="R34" i="6"/>
  <c r="O12" i="5"/>
  <c r="Q12" i="5" s="1"/>
  <c r="S12" i="5"/>
  <c r="O13" i="5"/>
  <c r="Q13" i="5" s="1"/>
  <c r="S13" i="5"/>
  <c r="O14" i="5"/>
  <c r="Q14" i="5" s="1"/>
  <c r="S14" i="5"/>
  <c r="O15" i="5"/>
  <c r="Q15" i="5" s="1"/>
  <c r="S15" i="5"/>
  <c r="O16" i="5"/>
  <c r="Q16" i="5" s="1"/>
  <c r="S16" i="5"/>
  <c r="O17" i="5"/>
  <c r="Q17" i="5" s="1"/>
  <c r="S17" i="5"/>
  <c r="O18" i="5"/>
  <c r="Q18" i="5" s="1"/>
  <c r="S18" i="5"/>
  <c r="O19" i="5"/>
  <c r="Q19" i="5" s="1"/>
  <c r="S19" i="5"/>
  <c r="O20" i="5"/>
  <c r="Q20" i="5" s="1"/>
  <c r="S20" i="5"/>
  <c r="O21" i="5"/>
  <c r="Q21" i="5" s="1"/>
  <c r="S21" i="5"/>
  <c r="O22" i="5"/>
  <c r="Q22" i="5" s="1"/>
  <c r="S22" i="5"/>
  <c r="O23" i="5"/>
  <c r="Q23" i="5" s="1"/>
  <c r="S23" i="5"/>
  <c r="O24" i="5"/>
  <c r="Q24" i="5" s="1"/>
  <c r="S24" i="5"/>
  <c r="O25" i="5"/>
  <c r="Q25" i="5" s="1"/>
  <c r="S25" i="5"/>
  <c r="O26" i="5"/>
  <c r="Q26" i="5" s="1"/>
  <c r="S26" i="5"/>
  <c r="L27" i="5"/>
  <c r="Y34" i="5" s="1"/>
  <c r="R27" i="5"/>
  <c r="V13" i="5" l="1"/>
  <c r="V12" i="6"/>
  <c r="O28" i="10"/>
  <c r="P28" i="10" s="1"/>
  <c r="U18" i="7"/>
  <c r="U12" i="7"/>
  <c r="O33" i="10"/>
  <c r="P33" i="10" s="1"/>
  <c r="U15" i="7"/>
  <c r="O37" i="10"/>
  <c r="P37" i="10" s="1"/>
  <c r="X29" i="7"/>
  <c r="H5" i="1" s="1"/>
  <c r="O54" i="10"/>
  <c r="P54" i="10" s="1"/>
  <c r="O53" i="10"/>
  <c r="P53" i="10" s="1"/>
  <c r="O49" i="10"/>
  <c r="P49" i="10" s="1"/>
  <c r="O38" i="10"/>
  <c r="P38" i="10" s="1"/>
  <c r="N27" i="14"/>
  <c r="R12" i="12"/>
  <c r="M31" i="12"/>
  <c r="O21" i="14"/>
  <c r="P21" i="14" s="1"/>
  <c r="S12" i="7"/>
  <c r="T12" i="7" s="1"/>
  <c r="P26" i="9"/>
  <c r="Q26" i="9" s="1"/>
  <c r="O46" i="10"/>
  <c r="P46" i="10" s="1"/>
  <c r="O45" i="10"/>
  <c r="P45" i="10" s="1"/>
  <c r="O41" i="10"/>
  <c r="P41" i="10" s="1"/>
  <c r="O17" i="10"/>
  <c r="P17" i="10" s="1"/>
  <c r="O13" i="10"/>
  <c r="P13" i="10" s="1"/>
  <c r="N15" i="13"/>
  <c r="O15" i="13" s="1"/>
  <c r="U19" i="7"/>
  <c r="S18" i="7"/>
  <c r="T18" i="7" s="1"/>
  <c r="S15" i="7"/>
  <c r="T15" i="7" s="1"/>
  <c r="T65" i="10"/>
  <c r="H8" i="1" s="1"/>
  <c r="O50" i="10"/>
  <c r="P50" i="10" s="1"/>
  <c r="O42" i="10"/>
  <c r="P42" i="10" s="1"/>
  <c r="O34" i="10"/>
  <c r="P34" i="10" s="1"/>
  <c r="O31" i="10"/>
  <c r="P31" i="10" s="1"/>
  <c r="O21" i="10"/>
  <c r="P21" i="10" s="1"/>
  <c r="O15" i="10"/>
  <c r="P15" i="10" s="1"/>
  <c r="N13" i="13"/>
  <c r="O13" i="13" s="1"/>
  <c r="R20" i="7"/>
  <c r="O11" i="10"/>
  <c r="P11" i="10" s="1"/>
  <c r="S36" i="14"/>
  <c r="H12" i="1" s="1"/>
  <c r="O25" i="10"/>
  <c r="P25" i="10" s="1"/>
  <c r="O19" i="10"/>
  <c r="P19" i="10" s="1"/>
  <c r="P18" i="12"/>
  <c r="Q18" i="12" s="1"/>
  <c r="P15" i="12"/>
  <c r="Q15" i="12" s="1"/>
  <c r="O30" i="10"/>
  <c r="P30" i="10" s="1"/>
  <c r="O16" i="14"/>
  <c r="P16" i="14" s="1"/>
  <c r="U16" i="7"/>
  <c r="O32" i="10"/>
  <c r="P32" i="10" s="1"/>
  <c r="U14" i="7"/>
  <c r="V12" i="5"/>
  <c r="H10" i="1"/>
  <c r="P19" i="12"/>
  <c r="Q19" i="12" s="1"/>
  <c r="P14" i="12"/>
  <c r="Q14" i="12" s="1"/>
  <c r="N17" i="13"/>
  <c r="O17" i="13" s="1"/>
  <c r="S34" i="14"/>
  <c r="O23" i="10"/>
  <c r="P23" i="10" s="1"/>
  <c r="N20" i="7"/>
  <c r="Y36" i="5"/>
  <c r="H3" i="1" s="1"/>
  <c r="P22" i="9"/>
  <c r="Q22" i="9" s="1"/>
  <c r="P12" i="9"/>
  <c r="Q12" i="9" s="1"/>
  <c r="O56" i="10"/>
  <c r="P56" i="10" s="1"/>
  <c r="O52" i="10"/>
  <c r="P52" i="10" s="1"/>
  <c r="O48" i="10"/>
  <c r="P48" i="10" s="1"/>
  <c r="O44" i="10"/>
  <c r="P44" i="10" s="1"/>
  <c r="O40" i="10"/>
  <c r="P40" i="10" s="1"/>
  <c r="O36" i="10"/>
  <c r="P36" i="10" s="1"/>
  <c r="O29" i="10"/>
  <c r="P29" i="10" s="1"/>
  <c r="O27" i="10"/>
  <c r="P27" i="10" s="1"/>
  <c r="O22" i="10"/>
  <c r="P22" i="10" s="1"/>
  <c r="O18" i="10"/>
  <c r="P18" i="10" s="1"/>
  <c r="O14" i="10"/>
  <c r="P14" i="10" s="1"/>
  <c r="P21" i="12"/>
  <c r="Q21" i="12" s="1"/>
  <c r="P17" i="12"/>
  <c r="Q17" i="12" s="1"/>
  <c r="P13" i="12"/>
  <c r="Q13" i="12" s="1"/>
  <c r="R31" i="12"/>
  <c r="N14" i="13"/>
  <c r="O14" i="13" s="1"/>
  <c r="O20" i="14"/>
  <c r="P20" i="14" s="1"/>
  <c r="O19" i="14"/>
  <c r="P19" i="14" s="1"/>
  <c r="O18" i="14"/>
  <c r="P18" i="14" s="1"/>
  <c r="S35" i="14" s="1"/>
  <c r="I12" i="1" s="1"/>
  <c r="O17" i="14"/>
  <c r="P17" i="14" s="1"/>
  <c r="O15" i="14"/>
  <c r="P15" i="14" s="1"/>
  <c r="P25" i="9"/>
  <c r="Q25" i="9" s="1"/>
  <c r="P18" i="9"/>
  <c r="Q18" i="9" s="1"/>
  <c r="P14" i="9"/>
  <c r="Q14" i="9" s="1"/>
  <c r="P21" i="9"/>
  <c r="Q21" i="9" s="1"/>
  <c r="P17" i="9"/>
  <c r="Q17" i="9" s="1"/>
  <c r="P13" i="9"/>
  <c r="Q13" i="9" s="1"/>
  <c r="P24" i="9"/>
  <c r="Q24" i="9" s="1"/>
  <c r="P20" i="9"/>
  <c r="Q20" i="9" s="1"/>
  <c r="P16" i="9"/>
  <c r="Q16" i="9" s="1"/>
  <c r="P18" i="13"/>
  <c r="S22" i="13" s="1"/>
  <c r="P20" i="7"/>
  <c r="T12" i="6"/>
  <c r="U12" i="6" s="1"/>
  <c r="S19" i="7"/>
  <c r="T19" i="7" s="1"/>
  <c r="S16" i="7"/>
  <c r="T16" i="7" s="1"/>
  <c r="S14" i="7"/>
  <c r="T14" i="7" s="1"/>
  <c r="S37" i="9"/>
  <c r="H7" i="1" s="1"/>
  <c r="R14" i="9"/>
  <c r="R28" i="9" s="1"/>
  <c r="S34" i="9" s="1"/>
  <c r="M28" i="9"/>
  <c r="Q57" i="10"/>
  <c r="T62" i="10" s="1"/>
  <c r="S26" i="13"/>
  <c r="H11" i="1" s="1"/>
  <c r="K18" i="13"/>
  <c r="P27" i="9"/>
  <c r="Q27" i="9" s="1"/>
  <c r="P23" i="9"/>
  <c r="Q23" i="9" s="1"/>
  <c r="P19" i="9"/>
  <c r="Q19" i="9" s="1"/>
  <c r="P15" i="9"/>
  <c r="Q15" i="9" s="1"/>
  <c r="O55" i="10"/>
  <c r="P55" i="10" s="1"/>
  <c r="O51" i="10"/>
  <c r="P51" i="10" s="1"/>
  <c r="O47" i="10"/>
  <c r="P47" i="10" s="1"/>
  <c r="O43" i="10"/>
  <c r="P43" i="10" s="1"/>
  <c r="O39" i="10"/>
  <c r="P39" i="10" s="1"/>
  <c r="O35" i="10"/>
  <c r="P35" i="10" s="1"/>
  <c r="O26" i="10"/>
  <c r="P26" i="10" s="1"/>
  <c r="O24" i="10"/>
  <c r="P24" i="10" s="1"/>
  <c r="O20" i="10"/>
  <c r="P20" i="10" s="1"/>
  <c r="O16" i="10"/>
  <c r="P16" i="10" s="1"/>
  <c r="O12" i="10"/>
  <c r="P12" i="10" s="1"/>
  <c r="P20" i="12"/>
  <c r="Q20" i="12" s="1"/>
  <c r="P16" i="12"/>
  <c r="Q16" i="12" s="1"/>
  <c r="P12" i="12"/>
  <c r="Q12" i="12" s="1"/>
  <c r="N16" i="13"/>
  <c r="O16" i="13" s="1"/>
  <c r="N12" i="13"/>
  <c r="O12" i="13" s="1"/>
  <c r="O26" i="14"/>
  <c r="P26" i="14" s="1"/>
  <c r="O25" i="14"/>
  <c r="P25" i="14" s="1"/>
  <c r="O24" i="14"/>
  <c r="P24" i="14" s="1"/>
  <c r="O23" i="14"/>
  <c r="P23" i="14" s="1"/>
  <c r="O22" i="14"/>
  <c r="P22" i="14" s="1"/>
  <c r="L12" i="14"/>
  <c r="O12" i="14" s="1"/>
  <c r="P12" i="14" s="1"/>
  <c r="Y41" i="6"/>
  <c r="Y43" i="6" s="1"/>
  <c r="H4" i="1" s="1"/>
  <c r="Q33" i="6"/>
  <c r="Q34" i="6" s="1"/>
  <c r="T33" i="6"/>
  <c r="U33" i="6" s="1"/>
  <c r="V33" i="6"/>
  <c r="O34" i="6"/>
  <c r="V32" i="6"/>
  <c r="T32" i="6"/>
  <c r="U32" i="6" s="1"/>
  <c r="V31" i="6"/>
  <c r="T31" i="6"/>
  <c r="U31" i="6" s="1"/>
  <c r="V30" i="6"/>
  <c r="T30" i="6"/>
  <c r="U30" i="6" s="1"/>
  <c r="V29" i="6"/>
  <c r="T29" i="6"/>
  <c r="U29" i="6" s="1"/>
  <c r="V28" i="6"/>
  <c r="T28" i="6"/>
  <c r="U28" i="6" s="1"/>
  <c r="V27" i="6"/>
  <c r="T27" i="6"/>
  <c r="U27" i="6" s="1"/>
  <c r="V26" i="6"/>
  <c r="T26" i="6"/>
  <c r="U26" i="6" s="1"/>
  <c r="V25" i="6"/>
  <c r="T25" i="6"/>
  <c r="U25" i="6" s="1"/>
  <c r="V24" i="6"/>
  <c r="T24" i="6"/>
  <c r="U24" i="6" s="1"/>
  <c r="V23" i="6"/>
  <c r="T23" i="6"/>
  <c r="U23" i="6" s="1"/>
  <c r="V22" i="6"/>
  <c r="T22" i="6"/>
  <c r="U22" i="6" s="1"/>
  <c r="V21" i="6"/>
  <c r="T21" i="6"/>
  <c r="U21" i="6" s="1"/>
  <c r="V20" i="6"/>
  <c r="T20" i="6"/>
  <c r="U20" i="6" s="1"/>
  <c r="V19" i="6"/>
  <c r="T19" i="6"/>
  <c r="U19" i="6" s="1"/>
  <c r="V18" i="6"/>
  <c r="T18" i="6"/>
  <c r="U18" i="6" s="1"/>
  <c r="V17" i="6"/>
  <c r="T17" i="6"/>
  <c r="U17" i="6" s="1"/>
  <c r="V16" i="6"/>
  <c r="T16" i="6"/>
  <c r="U16" i="6" s="1"/>
  <c r="V15" i="6"/>
  <c r="T15" i="6"/>
  <c r="U15" i="6" s="1"/>
  <c r="V14" i="6"/>
  <c r="T14" i="6"/>
  <c r="Q27" i="5"/>
  <c r="O27" i="5"/>
  <c r="V26" i="5"/>
  <c r="T26" i="5"/>
  <c r="U26" i="5" s="1"/>
  <c r="V25" i="5"/>
  <c r="T25" i="5"/>
  <c r="U25" i="5" s="1"/>
  <c r="V24" i="5"/>
  <c r="T24" i="5"/>
  <c r="U24" i="5" s="1"/>
  <c r="V23" i="5"/>
  <c r="T23" i="5"/>
  <c r="U23" i="5" s="1"/>
  <c r="V22" i="5"/>
  <c r="T22" i="5"/>
  <c r="U22" i="5" s="1"/>
  <c r="V21" i="5"/>
  <c r="T21" i="5"/>
  <c r="U21" i="5" s="1"/>
  <c r="V20" i="5"/>
  <c r="T20" i="5"/>
  <c r="U20" i="5" s="1"/>
  <c r="V19" i="5"/>
  <c r="T19" i="5"/>
  <c r="U19" i="5" s="1"/>
  <c r="V18" i="5"/>
  <c r="T18" i="5"/>
  <c r="U18" i="5" s="1"/>
  <c r="V17" i="5"/>
  <c r="T17" i="5"/>
  <c r="U17" i="5" s="1"/>
  <c r="V16" i="5"/>
  <c r="T16" i="5"/>
  <c r="U16" i="5" s="1"/>
  <c r="V15" i="5"/>
  <c r="T15" i="5"/>
  <c r="U15" i="5" s="1"/>
  <c r="V14" i="5"/>
  <c r="T14" i="5"/>
  <c r="U14" i="5" s="1"/>
  <c r="T13" i="5"/>
  <c r="U13" i="5" s="1"/>
  <c r="T12" i="5"/>
  <c r="U34" i="6" l="1"/>
  <c r="Q31" i="12"/>
  <c r="U38" i="12" s="1"/>
  <c r="I10" i="1" s="1"/>
  <c r="P31" i="12"/>
  <c r="U20" i="7"/>
  <c r="X26" i="7" s="1"/>
  <c r="O18" i="13"/>
  <c r="S25" i="13" s="1"/>
  <c r="I11" i="1" s="1"/>
  <c r="T20" i="7"/>
  <c r="X28" i="7" s="1"/>
  <c r="I5" i="1" s="1"/>
  <c r="P57" i="10"/>
  <c r="T64" i="10" s="1"/>
  <c r="I8" i="1" s="1"/>
  <c r="U27" i="5"/>
  <c r="V34" i="6"/>
  <c r="Y40" i="6" s="1"/>
  <c r="S20" i="7"/>
  <c r="X25" i="7" s="1"/>
  <c r="O57" i="10"/>
  <c r="V27" i="5"/>
  <c r="Y33" i="5" s="1"/>
  <c r="P28" i="9"/>
  <c r="Q28" i="9"/>
  <c r="S36" i="9" s="1"/>
  <c r="I7" i="1" s="1"/>
  <c r="U35" i="12"/>
  <c r="U36" i="12"/>
  <c r="Q12" i="14"/>
  <c r="Q27" i="14" s="1"/>
  <c r="S32" i="14" s="1"/>
  <c r="U14" i="6"/>
  <c r="T34" i="6"/>
  <c r="Y39" i="6" s="1"/>
  <c r="U12" i="5"/>
  <c r="T27" i="5"/>
  <c r="Y32" i="5" s="1"/>
  <c r="Y42" i="6" l="1"/>
  <c r="I4" i="1" s="1"/>
  <c r="Y35" i="5"/>
  <c r="I3" i="1" s="1"/>
  <c r="R12" i="2"/>
  <c r="R13" i="2"/>
  <c r="R14" i="2"/>
  <c r="R11" i="2"/>
  <c r="K11" i="2" l="1"/>
  <c r="M11" i="2" s="1"/>
  <c r="P11" i="2"/>
  <c r="R15" i="2"/>
  <c r="K12" i="2"/>
  <c r="M12" i="2" s="1"/>
  <c r="N12" i="2"/>
  <c r="P12" i="2"/>
  <c r="K13" i="2"/>
  <c r="M13" i="2" s="1"/>
  <c r="P13" i="2"/>
  <c r="K14" i="2"/>
  <c r="M14" i="2" s="1"/>
  <c r="P14" i="2"/>
  <c r="H15" i="2"/>
  <c r="O15" i="2"/>
  <c r="P15" i="2" l="1"/>
  <c r="H18" i="1" s="1"/>
  <c r="N13" i="2"/>
  <c r="N11" i="2"/>
  <c r="N14" i="2"/>
  <c r="I18" i="1"/>
  <c r="B18" i="1"/>
  <c r="C18" i="1"/>
  <c r="D18" i="1"/>
</calcChain>
</file>

<file path=xl/comments1.xml><?xml version="1.0" encoding="utf-8"?>
<comments xmlns="http://schemas.openxmlformats.org/spreadsheetml/2006/main">
  <authors>
    <author>jmzambrano</author>
    <author>laquijano</author>
    <author>CONTROL INTERNO</author>
    <author>UNICAUCA</author>
    <author xml:space="preserve">CONTRALORIA </author>
  </authors>
  <commentList>
    <comment ref="W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2">
      <text>
        <r>
          <rPr>
            <sz val="8"/>
            <color indexed="81"/>
            <rFont val="Tahoma"/>
            <family val="2"/>
          </rPr>
          <t>Relacione las consecuencias del hallazgo.</t>
        </r>
      </text>
    </comment>
    <comment ref="F9" authorId="1">
      <text>
        <r>
          <rPr>
            <sz val="8"/>
            <color indexed="81"/>
            <rFont val="Tahoma"/>
            <family val="2"/>
          </rPr>
          <t>Registre la acción (correctiva y/o preventiva) que adopta el responsable para subsanar o corregir la causa que genera el  hallazgo.</t>
        </r>
      </text>
    </comment>
    <comment ref="G9" authorId="1">
      <text>
        <r>
          <rPr>
            <sz val="8"/>
            <color indexed="81"/>
            <rFont val="Tahoma"/>
            <family val="2"/>
          </rPr>
          <t>Relacione de manera concreta el propósito a alcanzar  por la acción mejoradora.</t>
        </r>
      </text>
    </comment>
    <comment ref="I9" authorId="1">
      <text>
        <r>
          <rPr>
            <sz val="8"/>
            <color indexed="81"/>
            <rFont val="Tahoma"/>
            <family val="2"/>
          </rPr>
          <t>Relacione las actividades a desarrollar para el cumplimiento de las acciones que permitan medir el avance y cumplimiento del objetivo de mejoramiento.</t>
        </r>
      </text>
    </comment>
    <comment ref="J9" authorId="1">
      <text>
        <r>
          <rPr>
            <sz val="8"/>
            <color indexed="81"/>
            <rFont val="Tahoma"/>
            <family val="2"/>
          </rPr>
          <t xml:space="preserve">Relacione el nombre de la unidad de medida que se  utilizará para medir el grado de avance de la actividad . .
</t>
        </r>
      </text>
    </comment>
    <comment ref="K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L9" authorId="3">
      <text>
        <r>
          <rPr>
            <b/>
            <sz val="9"/>
            <color indexed="81"/>
            <rFont val="Tahoma"/>
            <family val="2"/>
          </rPr>
          <t>UNICAUCA:</t>
        </r>
        <r>
          <rPr>
            <sz val="9"/>
            <color indexed="81"/>
            <rFont val="Tahoma"/>
            <family val="2"/>
          </rPr>
          <t xml:space="preserve">
Puntos en unidades que se le otorga a la actividad. Siendo 100%= 1 punto</t>
        </r>
      </text>
    </comment>
    <comment ref="M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N9" authorId="1">
      <text>
        <r>
          <rPr>
            <sz val="8"/>
            <color indexed="81"/>
            <rFont val="Tahoma"/>
            <family val="2"/>
          </rPr>
          <t>Fecha programada para la terminación de cada actividad, teniendo en cuenta que no sea  mayor a 52 semanas despues de la suscripción.</t>
        </r>
      </text>
    </comment>
    <comment ref="O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3">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9" authorId="1">
      <text>
        <r>
          <rPr>
            <sz val="8"/>
            <color indexed="81"/>
            <rFont val="Tahoma"/>
            <family val="2"/>
          </rPr>
          <t>Registre el avance de la ejecución de la actividad, en términos de la Unidad de Medida.</t>
        </r>
      </text>
    </comment>
    <comment ref="S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W9" authorId="4">
      <text>
        <r>
          <rPr>
            <sz val="8"/>
            <color indexed="81"/>
            <rFont val="Tahoma"/>
            <family val="2"/>
          </rPr>
          <t>Registre si la actividad fue efectiva o no.</t>
        </r>
      </text>
    </comment>
    <comment ref="Y9" authorId="2">
      <text>
        <r>
          <rPr>
            <sz val="8"/>
            <color indexed="81"/>
            <rFont val="Tahoma"/>
            <family val="2"/>
          </rPr>
          <t>Registre evidencias documentales para el logro de la actividad.</t>
        </r>
      </text>
    </comment>
    <comment ref="O27" authorId="3">
      <text>
        <r>
          <rPr>
            <b/>
            <sz val="9"/>
            <color indexed="81"/>
            <rFont val="Tahoma"/>
            <family val="2"/>
          </rPr>
          <t>UNICAUCA:</t>
        </r>
        <r>
          <rPr>
            <sz val="9"/>
            <color indexed="81"/>
            <rFont val="Tahoma"/>
            <family val="2"/>
          </rPr>
          <t xml:space="preserve">
Puntaje en el cual se debe ejecutar el plan
</t>
        </r>
      </text>
    </comment>
    <comment ref="Q27" authorId="3">
      <text>
        <r>
          <rPr>
            <b/>
            <sz val="9"/>
            <color indexed="81"/>
            <rFont val="Tahoma"/>
            <family val="2"/>
          </rPr>
          <t xml:space="preserve">UNICAUCA
Puntaje logrado por la ejecución de activiades vencidas
</t>
        </r>
      </text>
    </comment>
    <comment ref="T27" authorId="3">
      <text>
        <r>
          <rPr>
            <b/>
            <sz val="9"/>
            <color indexed="81"/>
            <rFont val="Tahoma"/>
            <family val="2"/>
          </rPr>
          <t>UNICAUCA:</t>
        </r>
        <r>
          <rPr>
            <sz val="9"/>
            <color indexed="81"/>
            <rFont val="Tahoma"/>
            <family val="2"/>
          </rPr>
          <t xml:space="preserve">
</t>
        </r>
      </text>
    </comment>
  </commentList>
</comments>
</file>

<file path=xl/comments10.xml><?xml version="1.0" encoding="utf-8"?>
<comments xmlns="http://schemas.openxmlformats.org/spreadsheetml/2006/main">
  <authors>
    <author>jmzambrano</author>
    <author>laquijano</author>
    <author>CONTROL INTERNO</author>
    <author xml:space="preserve">CONTRALORIA </author>
  </authors>
  <commentList>
    <comment ref="R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I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text>
        <r>
          <rPr>
            <sz val="8"/>
            <color indexed="81"/>
            <rFont val="Tahoma"/>
            <family val="2"/>
          </rPr>
          <t>Fecha programada para la terminación de cada actividad, teniendo en cuenta que no sea  mayor a 52 semanas despues de la suscripción.</t>
        </r>
      </text>
    </comment>
    <comment ref="L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text>
        <r>
          <rPr>
            <sz val="8"/>
            <color indexed="81"/>
            <rFont val="Tahoma"/>
            <family val="2"/>
          </rPr>
          <t>Registre el avance de la ejecución de la actividad, en términos de la Unidad de Medida.</t>
        </r>
      </text>
    </comment>
    <comment ref="N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text>
        <r>
          <rPr>
            <sz val="8"/>
            <color indexed="81"/>
            <rFont val="Tahoma"/>
            <family val="2"/>
          </rPr>
          <t>Registre si la actividad fue efectiva o no.</t>
        </r>
      </text>
    </comment>
    <comment ref="U9" authorId="2">
      <text>
        <r>
          <rPr>
            <sz val="8"/>
            <color indexed="81"/>
            <rFont val="Tahoma"/>
            <family val="2"/>
          </rPr>
          <t>Registre evidencias documentales para el logro de la actividad.</t>
        </r>
      </text>
    </comment>
  </commentList>
</comments>
</file>

<file path=xl/comments11.xml><?xml version="1.0" encoding="utf-8"?>
<comments xmlns="http://schemas.openxmlformats.org/spreadsheetml/2006/main">
  <authors>
    <author>laquijano</author>
    <author>JORGE MIGUEL DIAZ</author>
    <author>MJ03JZH3</author>
    <author>asus</author>
    <author>UNICAUCA</author>
    <author>CARLOSS</author>
  </authors>
  <commentList>
    <comment ref="A7" authorId="0">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7" authorId="1">
      <text>
        <r>
          <rPr>
            <sz val="9"/>
            <color indexed="81"/>
            <rFont val="Tahoma"/>
            <family val="2"/>
          </rPr>
          <t>Realice la descripción de la oportunidad de mejora resultado de la autoevaluación o derivadas de otras fuentes</t>
        </r>
      </text>
    </comment>
    <comment ref="E7" authorId="2">
      <text>
        <r>
          <rPr>
            <sz val="9"/>
            <color indexed="81"/>
            <rFont val="Tahoma"/>
            <family val="2"/>
          </rPr>
          <t>Describa las causas que generan la oportunidad de mejora o la no conformidad. 
En caso de trabajar con una oportunidad de mejora, no es necesario realizar análisis de causas.</t>
        </r>
      </text>
    </comment>
    <comment ref="F7" authorId="2">
      <text>
        <r>
          <rPr>
            <sz val="9"/>
            <color indexed="81"/>
            <rFont val="Tahoma"/>
            <family val="2"/>
          </rPr>
          <t xml:space="preserve">Nombre del proyecto o acción a emprender que se realizará para superar la debilidad u oportunidad de mejora o la no conformidad </t>
        </r>
      </text>
    </comment>
    <comment ref="H7" authorId="3">
      <text>
        <r>
          <rPr>
            <sz val="9"/>
            <color indexed="81"/>
            <rFont val="Tahoma"/>
            <family val="2"/>
          </rPr>
          <t>Describa la(s) actividad(es) específicas a emprender o desarrollar para trabajar el proyecto  o acción.
Pueden ser más de una.</t>
        </r>
      </text>
    </comment>
    <comment ref="I7"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J7"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7" authorId="0">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7" authorId="0">
      <text>
        <r>
          <rPr>
            <sz val="8"/>
            <color indexed="81"/>
            <rFont val="Tahoma"/>
            <family val="2"/>
          </rPr>
          <t>Fecha programada para la terminación de cada actividad, teniendo en cuenta que no sea  mayor a 52 semanas despues de la suscripción.</t>
        </r>
      </text>
    </comment>
    <comment ref="N7" authorId="0">
      <text>
        <r>
          <rPr>
            <sz val="8"/>
            <color indexed="81"/>
            <rFont val="Tahoma"/>
            <family val="2"/>
          </rPr>
          <t xml:space="preserve">La hoja calcula automáticamente el plazo de duración de la actividad  de mejoramiento teniendo en cuenta las fechas de inicio y terminación de la actividad.
</t>
        </r>
      </text>
    </comment>
    <comment ref="O7"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7" authorId="0">
      <text>
        <r>
          <rPr>
            <sz val="8"/>
            <color indexed="81"/>
            <rFont val="Tahoma"/>
            <family val="2"/>
          </rPr>
          <t>Registre el avance de la ejecución de la actividad, en términos de la Unidad de Medida.</t>
        </r>
      </text>
    </comment>
    <comment ref="S7" authorId="0">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F29" authorId="5">
      <text>
        <r>
          <rPr>
            <b/>
            <sz val="9"/>
            <color indexed="81"/>
            <rFont val="Tahoma"/>
            <family val="2"/>
          </rPr>
          <t>CARLOSS:</t>
        </r>
        <r>
          <rPr>
            <sz val="9"/>
            <color indexed="81"/>
            <rFont val="Tahoma"/>
            <family val="2"/>
          </rPr>
          <t xml:space="preserve">
Compromiso con el anterior vicerrector reformular el acuerdo 088</t>
        </r>
      </text>
    </comment>
  </commentList>
</comments>
</file>

<file path=xl/comments12.xml><?xml version="1.0" encoding="utf-8"?>
<comments xmlns="http://schemas.openxmlformats.org/spreadsheetml/2006/main">
  <authors>
    <author>JORGE MIGUEL DIAZ</author>
    <author>MJ03JZH3</author>
    <author>asus</author>
    <author>laquijano</author>
    <author>UNICAUCA</author>
  </authors>
  <commentList>
    <comment ref="C11" authorId="0">
      <text>
        <r>
          <rPr>
            <sz val="9"/>
            <color indexed="81"/>
            <rFont val="Tahoma"/>
            <family val="2"/>
          </rPr>
          <t>Realice la descripción de la oportunidad de mejora resultado de la autoevaluación o derivadas de otras fuentes</t>
        </r>
      </text>
    </comment>
    <comment ref="D11"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1" authorId="1">
      <text>
        <r>
          <rPr>
            <sz val="9"/>
            <color indexed="81"/>
            <rFont val="Tahoma"/>
            <family val="2"/>
          </rPr>
          <t xml:space="preserve">Nombre del proyecto o acción a emprender que se realizará para superar la debilidad u oportunidad de mejora o la no conformidad </t>
        </r>
      </text>
    </comment>
    <comment ref="G11" authorId="2">
      <text>
        <r>
          <rPr>
            <sz val="9"/>
            <color indexed="81"/>
            <rFont val="Tahoma"/>
            <family val="2"/>
          </rPr>
          <t>Describa la(s) actividad(es) específicas a emprender o desarrollar para trabajar el proyecto  o acción.
Pueden ser más de una.</t>
        </r>
      </text>
    </comment>
    <comment ref="H11"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1"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1"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1" authorId="3">
      <text>
        <r>
          <rPr>
            <sz val="8"/>
            <color indexed="81"/>
            <rFont val="Tahoma"/>
            <family val="2"/>
          </rPr>
          <t>Fecha programada para la terminación de cada actividad, teniendo en cuenta que no sea  mayor a 52 semanas despues de la suscripción.</t>
        </r>
      </text>
    </comment>
    <comment ref="L11"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11"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1" authorId="3">
      <text>
        <r>
          <rPr>
            <sz val="8"/>
            <color indexed="81"/>
            <rFont val="Tahoma"/>
            <family val="2"/>
          </rPr>
          <t>Registre el avance de la ejecución de la actividad, en términos de la Unidad de Medida.</t>
        </r>
      </text>
    </comment>
    <comment ref="Q11"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3.xml><?xml version="1.0" encoding="utf-8"?>
<comments xmlns="http://schemas.openxmlformats.org/spreadsheetml/2006/main">
  <authors>
    <author>JORGE MIGUEL DIAZ</author>
    <author>MJ03JZH3</author>
    <author>asus</author>
    <author>laquijano</author>
    <author>UNICAUCA</author>
  </authors>
  <commentList>
    <comment ref="C10" authorId="0">
      <text>
        <r>
          <rPr>
            <sz val="9"/>
            <color indexed="81"/>
            <rFont val="Tahoma"/>
            <family val="2"/>
          </rPr>
          <t>Realice la descripción de la oportunidad de mejora resultado de la autoevaluación o derivadas de otras fuentes</t>
        </r>
      </text>
    </comment>
    <comment ref="D10"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text>
        <r>
          <rPr>
            <sz val="9"/>
            <color indexed="81"/>
            <rFont val="Tahoma"/>
            <family val="2"/>
          </rPr>
          <t xml:space="preserve">Nombre del proyecto o acción a emprender que se realizará para superar la debilidad u oportunidad de mejora o la no conformidad </t>
        </r>
      </text>
    </comment>
    <comment ref="G10" authorId="2">
      <text>
        <r>
          <rPr>
            <sz val="9"/>
            <color indexed="81"/>
            <rFont val="Tahoma"/>
            <family val="2"/>
          </rPr>
          <t>Describa la(s) actividad(es) específicas a emprender o desarrollar para trabajar el proyecto  o acción.
Pueden ser más de una.</t>
        </r>
      </text>
    </comment>
    <comment ref="H10"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L10"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10" authorId="3">
      <text>
        <r>
          <rPr>
            <sz val="8"/>
            <color indexed="81"/>
            <rFont val="Tahoma"/>
            <family val="2"/>
          </rPr>
          <t>Fecha programada para la terminación de cada actividad, teniendo en cuenta que no sea  mayor a 52 semanas despues de la suscripción.</t>
        </r>
      </text>
    </comment>
    <comment ref="N10"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O10"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10" authorId="3">
      <text>
        <r>
          <rPr>
            <sz val="8"/>
            <color indexed="81"/>
            <rFont val="Tahoma"/>
            <family val="2"/>
          </rPr>
          <t>Registre el avance de la ejecución de la actividad, en términos de la Unidad de Medida.</t>
        </r>
      </text>
    </comment>
    <comment ref="S10"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4.xml><?xml version="1.0" encoding="utf-8"?>
<comments xmlns="http://schemas.openxmlformats.org/spreadsheetml/2006/main">
  <authors>
    <author>JORGE MIGUEL DIAZ</author>
    <author>MJ03JZH3</author>
    <author>asus</author>
    <author>laquijano</author>
    <author>UNICAUCA</author>
    <author>unicauca</author>
  </authors>
  <commentList>
    <comment ref="C10" authorId="0">
      <text>
        <r>
          <rPr>
            <sz val="9"/>
            <color indexed="81"/>
            <rFont val="Tahoma"/>
            <family val="2"/>
          </rPr>
          <t>Realice la descripción de la oportunidad de mejora resultado de la autoevaluación o derivadas de otras fuentes</t>
        </r>
      </text>
    </comment>
    <comment ref="D10"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text>
        <r>
          <rPr>
            <sz val="9"/>
            <color indexed="81"/>
            <rFont val="Tahoma"/>
            <family val="2"/>
          </rPr>
          <t xml:space="preserve">Nombre del proyecto o acción a emprender que se realizará para superar la debilidad u oportunidad de mejora o la no conformidad </t>
        </r>
      </text>
    </comment>
    <comment ref="G10" authorId="2">
      <text>
        <r>
          <rPr>
            <sz val="9"/>
            <color indexed="81"/>
            <rFont val="Tahoma"/>
            <family val="2"/>
          </rPr>
          <t>Describa la(s) actividad(es) específicas a emprender o desarrollar para trabajar el proyecto  o acción.
Pueden ser más de una.</t>
        </r>
      </text>
    </comment>
    <comment ref="H10"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10"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10" authorId="3">
      <text>
        <r>
          <rPr>
            <sz val="8"/>
            <color indexed="81"/>
            <rFont val="Tahoma"/>
            <family val="2"/>
          </rPr>
          <t>Fecha programada para la terminación de cada actividad, teniendo en cuenta que no sea  mayor a 52 semanas despues de la suscripción.</t>
        </r>
      </text>
    </comment>
    <comment ref="M10"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N10"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10" authorId="3">
      <text>
        <r>
          <rPr>
            <sz val="8"/>
            <color indexed="81"/>
            <rFont val="Tahoma"/>
            <family val="2"/>
          </rPr>
          <t>Registre el avance de la ejecución de la actividad, en términos de la Unidad de Medida.</t>
        </r>
      </text>
    </comment>
    <comment ref="R10"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G18" authorId="5">
      <text>
        <r>
          <rPr>
            <b/>
            <sz val="9"/>
            <color indexed="81"/>
            <rFont val="Tahoma"/>
            <family val="2"/>
          </rPr>
          <t>unicauca:</t>
        </r>
        <r>
          <rPr>
            <sz val="9"/>
            <color indexed="81"/>
            <rFont val="Tahoma"/>
            <family val="2"/>
          </rPr>
          <t xml:space="preserve">
¿</t>
        </r>
        <r>
          <rPr>
            <sz val="14"/>
            <color indexed="81"/>
            <rFont val="Tahoma"/>
            <family val="2"/>
          </rPr>
          <t xml:space="preserve">Que significa complejo?, ¿En donde se va a establecer? Es decir, en el procedimiento, en la norma, en donde?
</t>
        </r>
      </text>
    </comment>
  </commentList>
</comments>
</file>

<file path=xl/comments15.xml><?xml version="1.0" encoding="utf-8"?>
<comments xmlns="http://schemas.openxmlformats.org/spreadsheetml/2006/main">
  <authors>
    <author>JORGE MIGUEL DIAZ</author>
    <author>MJ03JZH3</author>
    <author>asus</author>
    <author>laquijano</author>
    <author>UNICAUCA</author>
  </authors>
  <commentList>
    <comment ref="C10" authorId="0">
      <text>
        <r>
          <rPr>
            <sz val="9"/>
            <color indexed="81"/>
            <rFont val="Tahoma"/>
            <family val="2"/>
          </rPr>
          <t>Realice la descripción de la oportunidad de mejora resultado de la autoevaluación o derivadas de otras fuentes</t>
        </r>
      </text>
    </comment>
    <comment ref="D10" authorId="1">
      <text>
        <r>
          <rPr>
            <sz val="9"/>
            <color indexed="81"/>
            <rFont val="Tahoma"/>
            <family val="2"/>
          </rPr>
          <t>Describa las causas que generan la oportunidad de mejora o la no conformidad. 
En caso de trabajar con una oportunidad de mejora, no es necesario realizar análisis de causas.</t>
        </r>
      </text>
    </comment>
    <comment ref="E10" authorId="1">
      <text>
        <r>
          <rPr>
            <sz val="9"/>
            <color indexed="81"/>
            <rFont val="Tahoma"/>
            <family val="2"/>
          </rPr>
          <t xml:space="preserve">Nombre del proyecto o acción a emprender que se realizará para superar la debilidad u oportunidad de mejora o la no conformidad </t>
        </r>
      </text>
    </comment>
    <comment ref="F10" authorId="2">
      <text>
        <r>
          <rPr>
            <sz val="9"/>
            <color indexed="81"/>
            <rFont val="Tahoma"/>
            <family val="2"/>
          </rPr>
          <t>Describa la(s) actividad(es) específicas a emprender o desarrollar para trabajar el proyecto  o acción.
Pueden ser más de una.</t>
        </r>
      </text>
    </comment>
    <comment ref="G10" authorId="1">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10"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10" authorId="3">
      <text>
        <r>
          <rPr>
            <sz val="8"/>
            <color indexed="81"/>
            <rFont val="Tahoma"/>
            <family val="2"/>
          </rPr>
          <t>Fecha programada para la terminación de cada actividad, teniendo en cuenta que no sea  mayor a 52 semanas despues de la suscripción.</t>
        </r>
      </text>
    </comment>
    <comment ref="K10"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L10"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10" authorId="3">
      <text>
        <r>
          <rPr>
            <sz val="8"/>
            <color indexed="81"/>
            <rFont val="Tahoma"/>
            <family val="2"/>
          </rPr>
          <t>Registre el avance de la ejecución de la actividad, en términos de la Unidad de Medida.</t>
        </r>
      </text>
    </comment>
    <comment ref="P10"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6.xml><?xml version="1.0" encoding="utf-8"?>
<comments xmlns="http://schemas.openxmlformats.org/spreadsheetml/2006/main">
  <authors>
    <author>JORGE MIGUEL DIAZ</author>
    <author>laquijano</author>
    <author>UNICAUCA</author>
  </authors>
  <commentList>
    <comment ref="I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10"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10" authorId="1">
      <text>
        <r>
          <rPr>
            <sz val="8"/>
            <color indexed="81"/>
            <rFont val="Tahoma"/>
            <family val="2"/>
          </rPr>
          <t>Fecha programada para la terminación de cada actividad, teniendo en cuenta que no sea  mayor a 52 semanas despues de la suscripción.</t>
        </r>
      </text>
    </comment>
    <comment ref="L10"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M10"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10" authorId="1">
      <text>
        <r>
          <rPr>
            <sz val="8"/>
            <color indexed="81"/>
            <rFont val="Tahoma"/>
            <family val="2"/>
          </rPr>
          <t>Registre el avance de la ejecución de la actividad, en términos de la Unidad de Medida.</t>
        </r>
      </text>
    </comment>
    <comment ref="Q10"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7.xml><?xml version="1.0" encoding="utf-8"?>
<comments xmlns="http://schemas.openxmlformats.org/spreadsheetml/2006/main">
  <authors>
    <author>JORGE MIGUEL DIAZ</author>
    <author>laquijano</author>
    <author>UNICAUCA</author>
  </authors>
  <commentList>
    <comment ref="I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text>
        <r>
          <rPr>
            <sz val="8"/>
            <color indexed="81"/>
            <rFont val="Tahoma"/>
            <family val="2"/>
          </rPr>
          <t>Fecha programada para la terminación de cada actividad, teniendo en cuenta que no sea  mayor a 52 semanas despues de la suscripción.</t>
        </r>
      </text>
    </comment>
    <comment ref="L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text>
        <r>
          <rPr>
            <sz val="8"/>
            <color indexed="81"/>
            <rFont val="Tahoma"/>
            <family val="2"/>
          </rPr>
          <t>Registre el avance de la ejecución de la actividad, en términos de la Unidad de Medida.</t>
        </r>
      </text>
    </comment>
    <comment ref="Q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8.xml><?xml version="1.0" encoding="utf-8"?>
<comments xmlns="http://schemas.openxmlformats.org/spreadsheetml/2006/main">
  <authors>
    <author>JORGE MIGUEL DIAZ</author>
    <author>laquijano</author>
    <author>UNICAUCA</author>
  </authors>
  <commentList>
    <comment ref="H10"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10"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10" authorId="1">
      <text>
        <r>
          <rPr>
            <sz val="8"/>
            <color indexed="81"/>
            <rFont val="Tahoma"/>
            <family val="2"/>
          </rPr>
          <t>Fecha programada para la terminación de cada actividad, teniendo en cuenta que no sea  mayor a 52 semanas despues de la suscripción.</t>
        </r>
      </text>
    </comment>
    <comment ref="K10"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L10"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10" authorId="1">
      <text>
        <r>
          <rPr>
            <sz val="8"/>
            <color indexed="81"/>
            <rFont val="Tahoma"/>
            <family val="2"/>
          </rPr>
          <t>Registre el avance de la ejecución de la actividad, en términos de la Unidad de Medida.</t>
        </r>
      </text>
    </comment>
    <comment ref="P10"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19.xml><?xml version="1.0" encoding="utf-8"?>
<comments xmlns="http://schemas.openxmlformats.org/spreadsheetml/2006/main">
  <authors>
    <author>asus</author>
    <author>JORGE MIGUEL DIAZ</author>
    <author>MJ03JZH3</author>
    <author>laquijano</author>
    <author>UNICAUCA</author>
  </authors>
  <commentList>
    <comment ref="R8" authorId="0">
      <text>
        <r>
          <rPr>
            <sz val="9"/>
            <color indexed="81"/>
            <rFont val="Tahoma"/>
            <family val="2"/>
          </rPr>
          <t>Definir la fecha en la que se realiza la evaluación para el calculo de PLAV y PAAV</t>
        </r>
      </text>
    </comment>
    <comment ref="C9" authorId="1">
      <text>
        <r>
          <rPr>
            <sz val="9"/>
            <color indexed="81"/>
            <rFont val="Tahoma"/>
            <family val="2"/>
          </rPr>
          <t>Realice la descripción de la oportunidad de mejora resultado de la autoevaluación o derivadas de otras fuentes</t>
        </r>
      </text>
    </comment>
    <comment ref="D9" authorId="2">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text>
        <r>
          <rPr>
            <sz val="9"/>
            <color indexed="81"/>
            <rFont val="Tahoma"/>
            <family val="2"/>
          </rPr>
          <t xml:space="preserve">Nombre del proyecto o acción a emprender que se realizará para superar la debilidad u oportunidad de mejora o la no conformidad </t>
        </r>
      </text>
    </comment>
    <comment ref="F9" authorId="0">
      <text>
        <r>
          <rPr>
            <sz val="9"/>
            <color indexed="81"/>
            <rFont val="Tahoma"/>
            <family val="2"/>
          </rPr>
          <t>Describa la(s) actividad(es) específicas a emprender o desarrollar para trabajar el proyecto  o acción.
Pueden ser más de una.</t>
        </r>
      </text>
    </comment>
    <comment ref="G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text>
        <r>
          <rPr>
            <sz val="8"/>
            <color indexed="81"/>
            <rFont val="Tahoma"/>
            <family val="2"/>
          </rPr>
          <t>Fecha programada para la terminación de cada actividad, teniendo en cuenta que no sea  mayor a 52 semanas despues de la suscripción.</t>
        </r>
      </text>
    </comment>
    <comment ref="K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text>
        <r>
          <rPr>
            <sz val="8"/>
            <color indexed="81"/>
            <rFont val="Tahoma"/>
            <family val="2"/>
          </rPr>
          <t>Registre el avance de la ejecución de la actividad, en términos de la Unidad de Medida.</t>
        </r>
      </text>
    </comment>
    <comment ref="P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xml><?xml version="1.0" encoding="utf-8"?>
<comments xmlns="http://schemas.openxmlformats.org/spreadsheetml/2006/main">
  <authors>
    <author>jmzambrano</author>
    <author>laquijano</author>
    <author>CONTROL INTERNO</author>
    <author>UNICAUCA</author>
    <author xml:space="preserve">CONTRALORIA </author>
  </authors>
  <commentList>
    <comment ref="W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2">
      <text>
        <r>
          <rPr>
            <sz val="8"/>
            <color indexed="81"/>
            <rFont val="Tahoma"/>
            <family val="2"/>
          </rPr>
          <t>Relacione las consecuencias del hallazgo.</t>
        </r>
      </text>
    </comment>
    <comment ref="F9" authorId="1">
      <text>
        <r>
          <rPr>
            <sz val="8"/>
            <color indexed="81"/>
            <rFont val="Tahoma"/>
            <family val="2"/>
          </rPr>
          <t>Registre la acción (correctiva y/o preventiva) que adopta el responsable para subsanar o corregir la causa que genera el  hallazgo.</t>
        </r>
      </text>
    </comment>
    <comment ref="G9" authorId="1">
      <text>
        <r>
          <rPr>
            <sz val="8"/>
            <color indexed="81"/>
            <rFont val="Tahoma"/>
            <family val="2"/>
          </rPr>
          <t>Relacione de manera concreta el propósito a alcanzar  por la acción mejoradora.</t>
        </r>
      </text>
    </comment>
    <comment ref="I9" authorId="1">
      <text>
        <r>
          <rPr>
            <sz val="8"/>
            <color indexed="81"/>
            <rFont val="Tahoma"/>
            <family val="2"/>
          </rPr>
          <t>Relacione las actividades a desarrollar para el cumplimiento de las acciones que permitan medir el avance y cumplimiento del objetivo de mejoramiento.</t>
        </r>
      </text>
    </comment>
    <comment ref="J9" authorId="1">
      <text>
        <r>
          <rPr>
            <sz val="8"/>
            <color indexed="81"/>
            <rFont val="Tahoma"/>
            <family val="2"/>
          </rPr>
          <t xml:space="preserve">Relacione el nombre de la unidad de medida que se  utilizará para medir el grado de avance de la actividad . .
</t>
        </r>
      </text>
    </comment>
    <comment ref="K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L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M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N9" authorId="1">
      <text>
        <r>
          <rPr>
            <sz val="8"/>
            <color indexed="81"/>
            <rFont val="Tahoma"/>
            <family val="2"/>
          </rPr>
          <t>Fecha programada para la terminación de cada actividad, teniendo en cuenta que no sea  mayor a 52 semanas despues de la suscripción.</t>
        </r>
      </text>
    </comment>
    <comment ref="O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P9" authorId="3">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R9" authorId="1">
      <text>
        <r>
          <rPr>
            <sz val="8"/>
            <color indexed="81"/>
            <rFont val="Tahoma"/>
            <family val="2"/>
          </rPr>
          <t>Registre el avance de la ejecución de la actividad, en términos de la Unidad de Medida.</t>
        </r>
      </text>
    </comment>
    <comment ref="S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W9" authorId="4">
      <text>
        <r>
          <rPr>
            <sz val="8"/>
            <color indexed="81"/>
            <rFont val="Tahoma"/>
            <family val="2"/>
          </rPr>
          <t>Registre si la actividad fue efectiva o no.</t>
        </r>
      </text>
    </comment>
    <comment ref="Y9" authorId="2">
      <text>
        <r>
          <rPr>
            <sz val="8"/>
            <color indexed="81"/>
            <rFont val="Tahoma"/>
            <family val="2"/>
          </rPr>
          <t>Registre evidencias documentales para el logro de la actividad.</t>
        </r>
      </text>
    </comment>
  </commentList>
</comments>
</file>

<file path=xl/comments20.xml><?xml version="1.0" encoding="utf-8"?>
<comments xmlns="http://schemas.openxmlformats.org/spreadsheetml/2006/main">
  <authors>
    <author>asus</author>
    <author>JORGE MIGUEL DIAZ</author>
    <author>MJ03JZH3</author>
    <author>laquijano</author>
    <author>UNICAUCA</author>
  </authors>
  <commentList>
    <comment ref="R8" authorId="0">
      <text>
        <r>
          <rPr>
            <sz val="9"/>
            <color indexed="81"/>
            <rFont val="Tahoma"/>
            <family val="2"/>
          </rPr>
          <t>Definir la fecha en la que se realiza la evaluación para el calculo de PLAV y PAAV</t>
        </r>
      </text>
    </comment>
    <comment ref="C9" authorId="1">
      <text>
        <r>
          <rPr>
            <sz val="9"/>
            <color indexed="81"/>
            <rFont val="Tahoma"/>
            <family val="2"/>
          </rPr>
          <t>Realice la descripción de la oportunidad de mejora resultado de la autoevaluación o derivadas de otras fuentes</t>
        </r>
      </text>
    </comment>
    <comment ref="D9" authorId="2">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text>
        <r>
          <rPr>
            <sz val="9"/>
            <color indexed="81"/>
            <rFont val="Tahoma"/>
            <family val="2"/>
          </rPr>
          <t xml:space="preserve">Nombre del proyecto o acción a emprender que se realizará para superar la debilidad u oportunidad de mejora o la no conformidad </t>
        </r>
      </text>
    </comment>
    <comment ref="F9" authorId="0">
      <text>
        <r>
          <rPr>
            <sz val="9"/>
            <color indexed="81"/>
            <rFont val="Tahoma"/>
            <family val="2"/>
          </rPr>
          <t>Describa la(s) actividad(es) específicas a emprender o desarrollar para trabajar el proyecto  o acción.
Pueden ser más de una.</t>
        </r>
      </text>
    </comment>
    <comment ref="G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H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I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3">
      <text>
        <r>
          <rPr>
            <sz val="8"/>
            <color indexed="81"/>
            <rFont val="Tahoma"/>
            <family val="2"/>
          </rPr>
          <t>Fecha programada para la terminación de cada actividad, teniendo en cuenta que no sea  mayor a 52 semanas despues de la suscripción.</t>
        </r>
      </text>
    </comment>
    <comment ref="K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L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O9" authorId="3">
      <text>
        <r>
          <rPr>
            <sz val="8"/>
            <color indexed="81"/>
            <rFont val="Tahoma"/>
            <family val="2"/>
          </rPr>
          <t>Registre el avance de la ejecución de la actividad, en términos de la Unidad de Medida.</t>
        </r>
      </text>
    </comment>
    <comment ref="P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U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1.xml><?xml version="1.0" encoding="utf-8"?>
<comments xmlns="http://schemas.openxmlformats.org/spreadsheetml/2006/main">
  <authors>
    <author>JORGE MIGUEL DIAZ</author>
    <author>laquijano</author>
    <author>UNICAUCA</author>
  </authors>
  <commentList>
    <comment ref="I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8" authorId="1">
      <text>
        <r>
          <rPr>
            <sz val="8"/>
            <color indexed="81"/>
            <rFont val="Tahoma"/>
            <family val="2"/>
          </rPr>
          <t>Fecha programada para la terminación de cada actividad, teniendo en cuenta que no sea  mayor a 52 semanas despues de la suscripción.</t>
        </r>
      </text>
    </comment>
    <comment ref="L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M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8" authorId="1">
      <text>
        <r>
          <rPr>
            <sz val="8"/>
            <color indexed="81"/>
            <rFont val="Tahoma"/>
            <family val="2"/>
          </rPr>
          <t>Registre el avance de la ejecución de la actividad, en términos de la Unidad de Medida.</t>
        </r>
      </text>
    </comment>
    <comment ref="Q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2.xml><?xml version="1.0" encoding="utf-8"?>
<comments xmlns="http://schemas.openxmlformats.org/spreadsheetml/2006/main">
  <authors>
    <author>JORGE MIGUEL DIAZ</author>
    <author>laquijano</author>
    <author>UNICAUCA</author>
  </authors>
  <commentList>
    <comment ref="J8" authorId="0">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K8"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8" authorId="1">
      <text>
        <r>
          <rPr>
            <sz val="8"/>
            <color indexed="81"/>
            <rFont val="Tahoma"/>
            <family val="2"/>
          </rPr>
          <t>Fecha programada para la terminación de cada actividad, teniendo en cuenta que no sea  mayor a 52 semanas despues de la suscripción.</t>
        </r>
      </text>
    </comment>
    <comment ref="M8" authorId="1">
      <text>
        <r>
          <rPr>
            <sz val="8"/>
            <color indexed="81"/>
            <rFont val="Tahoma"/>
            <family val="2"/>
          </rPr>
          <t xml:space="preserve">La hoja calcula automáticamente el plazo de duración de la actividad  de mejoramiento teniendo en cuenta las fechas de inicio y terminación de la actividad.
</t>
        </r>
      </text>
    </comment>
    <comment ref="N8" authorId="2">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8" authorId="1">
      <text>
        <r>
          <rPr>
            <sz val="8"/>
            <color indexed="81"/>
            <rFont val="Tahoma"/>
            <family val="2"/>
          </rPr>
          <t>Registre el avance de la ejecución de la actividad, en términos de la Unidad de Medida.</t>
        </r>
      </text>
    </comment>
    <comment ref="R8"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List>
</comments>
</file>

<file path=xl/comments23.xml><?xml version="1.0" encoding="utf-8"?>
<comments xmlns="http://schemas.openxmlformats.org/spreadsheetml/2006/main">
  <authors>
    <author>asus</author>
    <author>JORGE MIGUEL DIAZ</author>
    <author>MJ03JZH3</author>
    <author>laquijano</author>
    <author>UNICAUCA</author>
  </authors>
  <commentList>
    <comment ref="T8" authorId="0">
      <text>
        <r>
          <rPr>
            <sz val="9"/>
            <color indexed="81"/>
            <rFont val="Tahoma"/>
            <family val="2"/>
          </rPr>
          <t>Definir la fecha en la que se realiza la evaluación para el calculo de PLAV y PAAV</t>
        </r>
      </text>
    </comment>
    <comment ref="C9" authorId="1">
      <text>
        <r>
          <rPr>
            <sz val="9"/>
            <color indexed="81"/>
            <rFont val="Tahoma"/>
            <family val="2"/>
          </rPr>
          <t>Realice la descripción de la oportunidad de mejora resultado de la autoevaluación o derivadas de otras fuentes</t>
        </r>
      </text>
    </comment>
    <comment ref="D9" authorId="2">
      <text>
        <r>
          <rPr>
            <sz val="9"/>
            <color indexed="81"/>
            <rFont val="Tahoma"/>
            <family val="2"/>
          </rPr>
          <t>Describa las causas que generan la oportunidad de mejora o la no conformidad. 
En caso de trabajar con una oportunidad de mejora, no es necesario realizar análisis de causas.</t>
        </r>
      </text>
    </comment>
    <comment ref="E9" authorId="2">
      <text>
        <r>
          <rPr>
            <sz val="9"/>
            <color indexed="81"/>
            <rFont val="Tahoma"/>
            <family val="2"/>
          </rPr>
          <t xml:space="preserve">Nombre del proyecto o acción a emprender que se realizará para superar la debilidad u oportunidad de mejora o la no conformidad </t>
        </r>
      </text>
    </comment>
    <comment ref="F9" authorId="0">
      <text>
        <r>
          <rPr>
            <sz val="9"/>
            <color indexed="81"/>
            <rFont val="Tahoma"/>
            <family val="2"/>
          </rPr>
          <t>Describa la(s) actividad(es) específicas a emprender o desarrollar para trabajar el proyecto  o acción.
Pueden ser más de una.</t>
        </r>
      </text>
    </comment>
    <comment ref="G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text>
        <r>
          <rPr>
            <sz val="8"/>
            <color indexed="81"/>
            <rFont val="Tahoma"/>
            <family val="2"/>
          </rPr>
          <t>Fecha programada para la terminación de cada actividad, teniendo en cuenta que no sea  mayor a 52 semanas despues de la suscripción.</t>
        </r>
      </text>
    </comment>
    <comment ref="L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text>
        <r>
          <rPr>
            <sz val="8"/>
            <color indexed="81"/>
            <rFont val="Tahoma"/>
            <family val="2"/>
          </rPr>
          <t>Registre el avance de la ejecución de la actividad, en términos de la Unidad de Medida.</t>
        </r>
      </text>
    </comment>
    <comment ref="Q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U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4.xml><?xml version="1.0" encoding="utf-8"?>
<comments xmlns="http://schemas.openxmlformats.org/spreadsheetml/2006/main">
  <authors>
    <author>asus</author>
    <author>JORGE MIGUEL DIAZ</author>
    <author>MJ03JZH3</author>
    <author>laquijano</author>
    <author>UNICAUCA</author>
  </authors>
  <commentList>
    <comment ref="S8" authorId="0">
      <text>
        <r>
          <rPr>
            <sz val="9"/>
            <color indexed="81"/>
            <rFont val="Tahoma"/>
            <family val="2"/>
          </rPr>
          <t>Definir la fecha en la que se realiza la evaluación para el calculo de PLAV y PAAV</t>
        </r>
      </text>
    </comment>
    <comment ref="D9" authorId="1">
      <text>
        <r>
          <rPr>
            <sz val="9"/>
            <color indexed="81"/>
            <rFont val="Tahoma"/>
            <family val="2"/>
          </rPr>
          <t>Realice la descripción de la oportunidad de mejora resultado de la autoevaluación o derivadas de otras fuentes</t>
        </r>
      </text>
    </comment>
    <comment ref="E9" authorId="2">
      <text>
        <r>
          <rPr>
            <sz val="9"/>
            <color indexed="81"/>
            <rFont val="Tahoma"/>
            <family val="2"/>
          </rPr>
          <t>Describa las causas que generan la oportunidad de mejora o la no conformidad. 
En caso de trabajar con una oportunidad de mejora, no es necesario realizar análisis de causas.</t>
        </r>
      </text>
    </comment>
    <comment ref="F9" authorId="2">
      <text>
        <r>
          <rPr>
            <sz val="9"/>
            <color indexed="81"/>
            <rFont val="Tahoma"/>
            <family val="2"/>
          </rPr>
          <t xml:space="preserve">Nombre del proyecto o acción a emprender que se realizará para superar la debilidad u oportunidad de mejora o la no conformidad </t>
        </r>
      </text>
    </comment>
    <comment ref="G9" authorId="0">
      <text>
        <r>
          <rPr>
            <sz val="9"/>
            <color indexed="81"/>
            <rFont val="Tahoma"/>
            <family val="2"/>
          </rPr>
          <t>Describa la(s) actividad(es) específicas a emprender o desarrollar para trabajar el proyecto  o acción.
Pueden ser más de una.</t>
        </r>
      </text>
    </comment>
    <comment ref="H9" authorId="2">
      <text>
        <r>
          <rPr>
            <b/>
            <sz val="9"/>
            <color indexed="81"/>
            <rFont val="Tahoma"/>
            <family val="2"/>
          </rPr>
          <t>Únicamente para Acreditación:</t>
        </r>
        <r>
          <rPr>
            <sz val="9"/>
            <color indexed="81"/>
            <rFont val="Tahoma"/>
            <family val="2"/>
          </rPr>
          <t xml:space="preserve">
Realizar una priorización, asignándole un peso a cada proyecto de una escala de 0 a 100, teniendo en cuenta que la sumatoria de todas las actividades realizadas deben dar como resultado un 100%
Ejemplo:
Sensibilización del PEI: 20%
Cambio o modificación del programa: 70%
Propuesta cambios normativos: 10%</t>
        </r>
      </text>
    </comment>
    <comment ref="I9" authorId="1">
      <text>
        <r>
          <rPr>
            <sz val="9"/>
            <color indexed="81"/>
            <rFont val="Tahoma"/>
            <family val="2"/>
          </rPr>
          <t>Cuantifique la actividad, establecida en unidades o porcentajes de acuerdo a su denominación</t>
        </r>
        <r>
          <rPr>
            <b/>
            <sz val="9"/>
            <color indexed="81"/>
            <rFont val="Tahoma"/>
            <family val="2"/>
          </rPr>
          <t>.
Ejemplo :</t>
        </r>
        <r>
          <rPr>
            <sz val="9"/>
            <color indexed="81"/>
            <rFont val="Tahoma"/>
            <family val="2"/>
          </rPr>
          <t xml:space="preserve"> Una charla, una reunión, un taller, una capacitación, verificación en puesto de trabajo
</t>
        </r>
      </text>
    </comment>
    <comment ref="J9" authorId="3">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3">
      <text>
        <r>
          <rPr>
            <sz val="8"/>
            <color indexed="81"/>
            <rFont val="Tahoma"/>
            <family val="2"/>
          </rPr>
          <t>Fecha programada para la terminación de cada actividad, teniendo en cuenta que no sea  mayor a 52 semanas despues de la suscripción.</t>
        </r>
      </text>
    </comment>
    <comment ref="L9" authorId="3">
      <text>
        <r>
          <rPr>
            <sz val="8"/>
            <color indexed="81"/>
            <rFont val="Tahoma"/>
            <family val="2"/>
          </rPr>
          <t xml:space="preserve">La hoja calcula automáticamente el plazo de duración de la actividad  de mejoramiento teniendo en cuenta las fechas de inicio y terminación de la actividad.
</t>
        </r>
      </text>
    </comment>
    <comment ref="M9" authorId="4">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P9" authorId="3">
      <text>
        <r>
          <rPr>
            <sz val="8"/>
            <color indexed="81"/>
            <rFont val="Tahoma"/>
            <family val="2"/>
          </rPr>
          <t>Registre el avance de la ejecución de la actividad, en términos de la Unidad de Medida.</t>
        </r>
      </text>
    </comment>
    <comment ref="Q9" authorId="3">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T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 ref="V9" authorId="1">
      <text>
        <r>
          <rPr>
            <sz val="9"/>
            <color indexed="81"/>
            <rFont val="Tahoma"/>
            <family val="2"/>
          </rPr>
          <t xml:space="preserve">Verificación de la eficacia de la acción trabajada, con el fin de evaluar si las acciones emprendidas o trabajadas cumplen satisfactoriamente.
Esto lo hace el Centro de Gestión de Calidad y Acreditación Institucional o la Oficina de Control Interno.
</t>
        </r>
      </text>
    </comment>
  </commentList>
</comments>
</file>

<file path=xl/comments25.xml><?xml version="1.0" encoding="utf-8"?>
<comments xmlns="http://schemas.openxmlformats.org/spreadsheetml/2006/main">
  <authors>
    <author>USUARIO</author>
  </authors>
  <commentList>
    <comment ref="A2" authorId="0">
      <text>
        <r>
          <rPr>
            <b/>
            <sz val="8"/>
            <color indexed="81"/>
            <rFont val="Tahoma"/>
            <family val="2"/>
          </rPr>
          <t>USUARIO:</t>
        </r>
        <r>
          <rPr>
            <sz val="8"/>
            <color indexed="81"/>
            <rFont val="Tahoma"/>
            <family val="2"/>
          </rPr>
          <t xml:space="preserve">
Seguimiento </t>
        </r>
      </text>
    </comment>
  </commentList>
</comments>
</file>

<file path=xl/comments3.xml><?xml version="1.0" encoding="utf-8"?>
<comments xmlns="http://schemas.openxmlformats.org/spreadsheetml/2006/main">
  <authors>
    <author>jmzambrano</author>
    <author>laquijano</author>
    <author>CONTROL INTERNO</author>
    <author>UNICAUCA</author>
    <author xml:space="preserve">CONTRALORIA </author>
  </authors>
  <commentList>
    <comment ref="V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de manera concreta el propósito a alcanzar  por la acción mejoradora.</t>
        </r>
      </text>
    </comment>
    <comment ref="H9" authorId="1">
      <text>
        <r>
          <rPr>
            <sz val="8"/>
            <color indexed="81"/>
            <rFont val="Tahoma"/>
            <family val="2"/>
          </rPr>
          <t>Relacione las actividades a desarrollar para el cumplimiento de las acciones que permitan medir el avance y cumplimiento del objetivo de mejoramiento.</t>
        </r>
      </text>
    </comment>
    <comment ref="I9" authorId="1">
      <text>
        <r>
          <rPr>
            <sz val="8"/>
            <color indexed="81"/>
            <rFont val="Tahoma"/>
            <family val="2"/>
          </rPr>
          <t xml:space="preserve">Relacione el nombre de la unidad de medida que se  utilizará para medir el grado de avance de la actividad . .
</t>
        </r>
      </text>
    </comment>
    <comment ref="J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3">
      <text>
        <r>
          <rPr>
            <b/>
            <sz val="9"/>
            <color indexed="81"/>
            <rFont val="Tahoma"/>
            <family val="2"/>
          </rPr>
          <t>UNICAUCA:</t>
        </r>
        <r>
          <rPr>
            <sz val="9"/>
            <color indexed="81"/>
            <rFont val="Tahoma"/>
            <family val="2"/>
          </rPr>
          <t xml:space="preserve">
Puntos en unidades que se le otorga a la actividad. Siendo 100%= 1 punto</t>
        </r>
      </text>
    </comment>
    <comment ref="L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M9" authorId="1">
      <text>
        <r>
          <rPr>
            <sz val="8"/>
            <color indexed="81"/>
            <rFont val="Tahoma"/>
            <family val="2"/>
          </rPr>
          <t>Fecha programada para la terminación de cada actividad, teniendo en cuenta que no sea  mayor a 52 semanas despues de la suscripción.</t>
        </r>
      </text>
    </comment>
    <comment ref="N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O9" authorId="3">
      <text>
        <r>
          <rPr>
            <b/>
            <sz val="9"/>
            <color indexed="81"/>
            <rFont val="Tahoma"/>
            <family val="2"/>
          </rPr>
          <t>UNICAUCA: 
-Para dilegenciar la primera vez se llena con la fecha de terminación, situación que varía con los seguiminetos.</t>
        </r>
        <r>
          <rPr>
            <sz val="9"/>
            <color indexed="81"/>
            <rFont val="Tahoma"/>
            <family val="2"/>
          </rPr>
          <t xml:space="preserve">
-Se diligencia la fecha de último seguimiento.- Cuando el avance físico llega a 100% no se módifica las fechas. </t>
        </r>
      </text>
    </comment>
    <comment ref="Q9" authorId="1">
      <text>
        <r>
          <rPr>
            <sz val="8"/>
            <color indexed="81"/>
            <rFont val="Tahoma"/>
            <family val="2"/>
          </rPr>
          <t>Registre el avance de la ejecución de la actividad, en términos de la Unidad de Medida.</t>
        </r>
      </text>
    </comment>
    <comment ref="R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V9" authorId="4">
      <text>
        <r>
          <rPr>
            <sz val="8"/>
            <color indexed="81"/>
            <rFont val="Tahoma"/>
            <family val="2"/>
          </rPr>
          <t>Registre si la actividad fue efectiva o no.</t>
        </r>
      </text>
    </comment>
    <comment ref="X9" authorId="2">
      <text>
        <r>
          <rPr>
            <sz val="8"/>
            <color indexed="81"/>
            <rFont val="Tahoma"/>
            <family val="2"/>
          </rPr>
          <t>Registre evidencias documentales para el logro de la actividad.</t>
        </r>
      </text>
    </comment>
  </commentList>
</comments>
</file>

<file path=xl/comments4.xml><?xml version="1.0" encoding="utf-8"?>
<comments xmlns="http://schemas.openxmlformats.org/spreadsheetml/2006/main">
  <authors>
    <author>jmzambrano</author>
    <author>laquijano</author>
    <author>CONTROL INTERNO</author>
    <author xml:space="preserve">CONTRALORIA </author>
    <author>Windows User</author>
  </authors>
  <commentList>
    <comment ref="Q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text>
        <r>
          <rPr>
            <sz val="8"/>
            <color indexed="81"/>
            <rFont val="Tahoma"/>
            <family val="2"/>
          </rPr>
          <t>Describa el origen del hallazgo.</t>
        </r>
      </text>
    </comment>
    <comment ref="D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H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text>
        <r>
          <rPr>
            <sz val="8"/>
            <color indexed="81"/>
            <rFont val="Tahoma"/>
            <family val="2"/>
          </rPr>
          <t>Fecha programada para la terminación de cada actividad, teniendo en cuenta que no sea  mayor a 52 semanas despues de la suscripción.</t>
        </r>
      </text>
    </comment>
    <comment ref="K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text>
        <r>
          <rPr>
            <sz val="8"/>
            <color indexed="81"/>
            <rFont val="Tahoma"/>
            <family val="2"/>
          </rPr>
          <t>Registre el avance de la ejecución de la actividad, en términos de la Unidad de Medida.</t>
        </r>
      </text>
    </comment>
    <comment ref="M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text>
        <r>
          <rPr>
            <sz val="8"/>
            <color indexed="81"/>
            <rFont val="Tahoma"/>
            <family val="2"/>
          </rPr>
          <t>Registre si la actividad fue efectiva o no.</t>
        </r>
      </text>
    </comment>
    <comment ref="S9" authorId="2">
      <text>
        <r>
          <rPr>
            <sz val="8"/>
            <color indexed="81"/>
            <rFont val="Tahoma"/>
            <family val="2"/>
          </rPr>
          <t>Registre evidencias documentales para el logro de la actividad.</t>
        </r>
      </text>
    </comment>
    <comment ref="U96" authorId="4">
      <text>
        <r>
          <rPr>
            <b/>
            <sz val="9"/>
            <color indexed="81"/>
            <rFont val="Tahoma"/>
            <family val="2"/>
          </rPr>
          <t>Windows User:</t>
        </r>
        <r>
          <rPr>
            <sz val="9"/>
            <color indexed="81"/>
            <rFont val="Tahoma"/>
            <family val="2"/>
          </rPr>
          <t xml:space="preserve">
</t>
        </r>
      </text>
    </comment>
    <comment ref="U97" authorId="4">
      <text>
        <r>
          <rPr>
            <b/>
            <sz val="9"/>
            <color indexed="81"/>
            <rFont val="Tahoma"/>
            <family val="2"/>
          </rPr>
          <t>Windows User:</t>
        </r>
        <r>
          <rPr>
            <sz val="9"/>
            <color indexed="81"/>
            <rFont val="Tahoma"/>
            <family val="2"/>
          </rPr>
          <t xml:space="preserve">
</t>
        </r>
      </text>
    </comment>
  </commentList>
</comments>
</file>

<file path=xl/comments5.xml><?xml version="1.0" encoding="utf-8"?>
<comments xmlns="http://schemas.openxmlformats.org/spreadsheetml/2006/main">
  <authors>
    <author>jmzambrano</author>
    <author>laquijano</author>
    <author>CONTROL INTERNO</author>
    <author xml:space="preserve">CONTRALORIA </author>
    <author>SUCDIRCIENTIFICA</author>
  </authors>
  <commentList>
    <comment ref="S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H9" authorId="1">
      <text>
        <r>
          <rPr>
            <sz val="8"/>
            <color indexed="81"/>
            <rFont val="Tahoma"/>
            <family val="2"/>
          </rPr>
          <t>Relacione las actividades a desarrollar para el cumplimiento de las acciones que permitan medir el avance y cumplimiento del objetivo de mejoramiento.</t>
        </r>
      </text>
    </comment>
    <comment ref="I9" authorId="1">
      <text>
        <r>
          <rPr>
            <sz val="8"/>
            <color indexed="81"/>
            <rFont val="Tahoma"/>
            <family val="2"/>
          </rPr>
          <t xml:space="preserve">Relacione el nombre de la unidad de medida que se  utilizará para medir el grado de avance de la actividad . .
</t>
        </r>
      </text>
    </comment>
    <comment ref="J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text>
        <r>
          <rPr>
            <sz val="8"/>
            <color indexed="81"/>
            <rFont val="Tahoma"/>
            <family val="2"/>
          </rPr>
          <t>Fecha programada para la terminación de cada actividad, teniendo en cuenta que no sea  mayor a 52 semanas despues de la suscripción.</t>
        </r>
      </text>
    </comment>
    <comment ref="M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text>
        <r>
          <rPr>
            <sz val="8"/>
            <color indexed="81"/>
            <rFont val="Tahoma"/>
            <family val="2"/>
          </rPr>
          <t>Registre el avance de la ejecución de la actividad, en términos de la Unidad de Medida.</t>
        </r>
      </text>
    </comment>
    <comment ref="O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text>
        <r>
          <rPr>
            <sz val="8"/>
            <color indexed="81"/>
            <rFont val="Tahoma"/>
            <family val="2"/>
          </rPr>
          <t>Registre si la actividad fue efectiva o no.</t>
        </r>
      </text>
    </comment>
    <comment ref="U9" authorId="2">
      <text>
        <r>
          <rPr>
            <sz val="8"/>
            <color indexed="81"/>
            <rFont val="Tahoma"/>
            <family val="2"/>
          </rPr>
          <t>Registre evidencias documentales para el logro de la actividad.</t>
        </r>
      </text>
    </comment>
    <comment ref="H13" authorId="4">
      <text>
        <r>
          <rPr>
            <b/>
            <sz val="9"/>
            <color indexed="81"/>
            <rFont val="Tahoma"/>
            <family val="2"/>
          </rPr>
          <t>SUCDIRCIENTIFICA:</t>
        </r>
        <r>
          <rPr>
            <sz val="9"/>
            <color indexed="81"/>
            <rFont val="Tahoma"/>
            <family val="2"/>
          </rPr>
          <t xml:space="preserve">
estan documentadas en el estatuto financiero d ela Universidad del Cauca</t>
        </r>
      </text>
    </comment>
    <comment ref="H22" authorId="4">
      <text>
        <r>
          <rPr>
            <b/>
            <sz val="9"/>
            <color indexed="81"/>
            <rFont val="Tahoma"/>
            <family val="2"/>
          </rPr>
          <t>SUCDIRCIENTIFICA:</t>
        </r>
        <r>
          <rPr>
            <sz val="9"/>
            <color indexed="81"/>
            <rFont val="Tahoma"/>
            <family val="2"/>
          </rPr>
          <t xml:space="preserve">
esta documentado en el Acuerdo 051 o estatuto financiero</t>
        </r>
      </text>
    </comment>
    <comment ref="B25" authorId="4">
      <text>
        <r>
          <rPr>
            <b/>
            <sz val="9"/>
            <color indexed="81"/>
            <rFont val="Tahoma"/>
            <family val="2"/>
          </rPr>
          <t>SUCDIRCIENTIFICA:</t>
        </r>
        <r>
          <rPr>
            <sz val="9"/>
            <color indexed="81"/>
            <rFont val="Tahoma"/>
            <family val="2"/>
          </rPr>
          <t xml:space="preserve">
Absolutamente  TODOS los afiliados al regimen contributivo, en teoria tienen derecho a la prescripcion y entrega de medicamentos NO POS siempre y cuando hayan sido  estudiados y autorizados por el comité tecnico cientifico.En el caso especifico existen ACTAS de CTC donde se puede constatar si a los afiliados objetos del hallazgo se autorizaron o no bajo estos parametros.Esto en la auditoria NO se realizó</t>
        </r>
      </text>
    </comment>
  </commentList>
</comments>
</file>

<file path=xl/comments6.xml><?xml version="1.0" encoding="utf-8"?>
<comments xmlns="http://schemas.openxmlformats.org/spreadsheetml/2006/main">
  <authors>
    <author>jmzambrano</author>
    <author>laquijano</author>
    <author>CONTROL INTERNO</author>
    <author xml:space="preserve">CONTRALORIA </author>
  </authors>
  <commentList>
    <comment ref="R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I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text>
        <r>
          <rPr>
            <sz val="8"/>
            <color indexed="81"/>
            <rFont val="Tahoma"/>
            <family val="2"/>
          </rPr>
          <t>Fecha programada para la terminación de cada actividad, teniendo en cuenta que no sea  mayor a 52 semanas despues de la suscripción.</t>
        </r>
      </text>
    </comment>
    <comment ref="L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text>
        <r>
          <rPr>
            <sz val="8"/>
            <color indexed="81"/>
            <rFont val="Tahoma"/>
            <family val="2"/>
          </rPr>
          <t>Registre el avance de la ejecución de la actividad, en términos de la Unidad de Medida.</t>
        </r>
      </text>
    </comment>
    <comment ref="N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text>
        <r>
          <rPr>
            <sz val="8"/>
            <color indexed="81"/>
            <rFont val="Tahoma"/>
            <family val="2"/>
          </rPr>
          <t>Registre si la actividad fue efectiva o no.</t>
        </r>
      </text>
    </comment>
    <comment ref="T9" authorId="2">
      <text>
        <r>
          <rPr>
            <sz val="8"/>
            <color indexed="81"/>
            <rFont val="Tahoma"/>
            <family val="2"/>
          </rPr>
          <t>Registre evidencias documentales para el logro de la actividad.</t>
        </r>
      </text>
    </comment>
  </commentList>
</comments>
</file>

<file path=xl/comments7.xml><?xml version="1.0" encoding="utf-8"?>
<comments xmlns="http://schemas.openxmlformats.org/spreadsheetml/2006/main">
  <authors>
    <author>jmzambrano</author>
    <author>laquijano</author>
    <author>CONTROL INTERNO</author>
    <author xml:space="preserve">CONTRALORIA </author>
  </authors>
  <commentList>
    <comment ref="R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F9" authorId="1">
      <text>
        <r>
          <rPr>
            <sz val="8"/>
            <color indexed="81"/>
            <rFont val="Tahoma"/>
            <family val="2"/>
          </rPr>
          <t>Relacione las actividades a desarrollar para el cumplimiento de las acciones que permitan medir el avance y cumplimiento del objetivo de mejoramiento.</t>
        </r>
      </text>
    </comment>
    <comment ref="G9" authorId="1">
      <text>
        <r>
          <rPr>
            <sz val="8"/>
            <color indexed="81"/>
            <rFont val="Tahoma"/>
            <family val="2"/>
          </rPr>
          <t xml:space="preserve">Relacione el nombre de la unidad de medida que se  utilizará para medir el grado de avance de la actividad . .
</t>
        </r>
      </text>
    </comment>
    <comment ref="I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J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K9" authorId="1">
      <text>
        <r>
          <rPr>
            <sz val="8"/>
            <color indexed="81"/>
            <rFont val="Tahoma"/>
            <family val="2"/>
          </rPr>
          <t>Fecha programada para la terminación de cada actividad, teniendo en cuenta que no sea  mayor a 52 semanas despues de la suscripción.</t>
        </r>
      </text>
    </comment>
    <comment ref="L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M9" authorId="1">
      <text>
        <r>
          <rPr>
            <sz val="8"/>
            <color indexed="81"/>
            <rFont val="Tahoma"/>
            <family val="2"/>
          </rPr>
          <t>Registre el avance de la ejecución de la actividad, en términos de la Unidad de Medida.</t>
        </r>
      </text>
    </comment>
    <comment ref="N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R9" authorId="3">
      <text>
        <r>
          <rPr>
            <sz val="8"/>
            <color indexed="81"/>
            <rFont val="Tahoma"/>
            <family val="2"/>
          </rPr>
          <t>Registre si la actividad fue efectiva o no.</t>
        </r>
      </text>
    </comment>
    <comment ref="T9" authorId="2">
      <text>
        <r>
          <rPr>
            <sz val="8"/>
            <color indexed="81"/>
            <rFont val="Tahoma"/>
            <family val="2"/>
          </rPr>
          <t>Registre evidencias documentales para el logro de la actividad.</t>
        </r>
      </text>
    </comment>
  </commentList>
</comments>
</file>

<file path=xl/comments8.xml><?xml version="1.0" encoding="utf-8"?>
<comments xmlns="http://schemas.openxmlformats.org/spreadsheetml/2006/main">
  <authors>
    <author>jmzambrano</author>
    <author>laquijano</author>
    <author>CONTROL INTERNO</author>
    <author xml:space="preserve">CONTRALORIA </author>
  </authors>
  <commentList>
    <comment ref="S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D9" authorId="2">
      <text>
        <r>
          <rPr>
            <sz val="8"/>
            <color indexed="81"/>
            <rFont val="Tahoma"/>
            <family val="2"/>
          </rPr>
          <t>Describa el origen del hallazgo.</t>
        </r>
      </text>
    </comment>
    <comment ref="E9" authorId="1">
      <text>
        <r>
          <rPr>
            <sz val="8"/>
            <color indexed="81"/>
            <rFont val="Tahoma"/>
            <family val="2"/>
          </rPr>
          <t>Registre la acción (correctiva y/o preventiva) que adopta el responsable para subsanar o corregir la causa que genera el  hallazgo.</t>
        </r>
      </text>
    </comment>
    <comment ref="G9" authorId="1">
      <text>
        <r>
          <rPr>
            <sz val="8"/>
            <color indexed="81"/>
            <rFont val="Tahoma"/>
            <family val="2"/>
          </rPr>
          <t>Relacione las actividades a desarrollar para el cumplimiento de las acciones que permitan medir el avance y cumplimiento del objetivo de mejoramiento.</t>
        </r>
      </text>
    </comment>
    <comment ref="H9" authorId="1">
      <text>
        <r>
          <rPr>
            <sz val="8"/>
            <color indexed="81"/>
            <rFont val="Tahoma"/>
            <family val="2"/>
          </rPr>
          <t xml:space="preserve">Relacione el nombre de la unidad de medida que se  utilizará para medir el grado de avance de la actividad . .
</t>
        </r>
      </text>
    </comment>
    <comment ref="J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K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L9" authorId="1">
      <text>
        <r>
          <rPr>
            <sz val="8"/>
            <color indexed="81"/>
            <rFont val="Tahoma"/>
            <family val="2"/>
          </rPr>
          <t>Fecha programada para la terminación de cada actividad, teniendo en cuenta que no sea  mayor a 52 semanas despues de la suscripción.</t>
        </r>
      </text>
    </comment>
    <comment ref="M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N9" authorId="1">
      <text>
        <r>
          <rPr>
            <sz val="8"/>
            <color indexed="81"/>
            <rFont val="Tahoma"/>
            <family val="2"/>
          </rPr>
          <t>Registre el avance de la ejecución de la actividad, en términos de la Unidad de Medida.</t>
        </r>
      </text>
    </comment>
    <comment ref="O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S9" authorId="3">
      <text>
        <r>
          <rPr>
            <sz val="8"/>
            <color indexed="81"/>
            <rFont val="Tahoma"/>
            <family val="2"/>
          </rPr>
          <t>Registre si la actividad fue efectiva o no.</t>
        </r>
      </text>
    </comment>
    <comment ref="U9" authorId="2">
      <text>
        <r>
          <rPr>
            <sz val="8"/>
            <color indexed="81"/>
            <rFont val="Tahoma"/>
            <family val="2"/>
          </rPr>
          <t>Registre evidencias documentales para el logro de la actividad.</t>
        </r>
      </text>
    </comment>
  </commentList>
</comments>
</file>

<file path=xl/comments9.xml><?xml version="1.0" encoding="utf-8"?>
<comments xmlns="http://schemas.openxmlformats.org/spreadsheetml/2006/main">
  <authors>
    <author>jmzambrano</author>
    <author>laquijano</author>
    <author>CONTROL INTERNO</author>
    <author xml:space="preserve">CONTRALORIA </author>
  </authors>
  <commentList>
    <comment ref="Q8" authorId="0">
      <text>
        <r>
          <rPr>
            <b/>
            <sz val="8"/>
            <color indexed="81"/>
            <rFont val="Tahoma"/>
            <family val="2"/>
          </rPr>
          <t>Fecha (dia-mes-año) de evaluación 
al plan de mejoramiento.</t>
        </r>
      </text>
    </comment>
    <comment ref="A9" authorId="1">
      <text>
        <r>
          <rPr>
            <b/>
            <sz val="8"/>
            <color indexed="81"/>
            <rFont val="Tahoma"/>
            <family val="2"/>
          </rPr>
          <t>Liste consecutivamente los hallazgos definidos  en el informe  partiendo de uno.  
Nota:  cuando una acción correctiva soluciona varios hallazgos de una misma naturaleza se  debe agrupar.</t>
        </r>
        <r>
          <rPr>
            <sz val="8"/>
            <color indexed="81"/>
            <rFont val="Tahoma"/>
            <family val="2"/>
          </rPr>
          <t xml:space="preserve">
</t>
        </r>
      </text>
    </comment>
    <comment ref="C9" authorId="2">
      <text>
        <r>
          <rPr>
            <sz val="8"/>
            <color indexed="81"/>
            <rFont val="Tahoma"/>
            <family val="2"/>
          </rPr>
          <t>Describa el origen del hallazgo.</t>
        </r>
      </text>
    </comment>
    <comment ref="D9" authorId="1">
      <text>
        <r>
          <rPr>
            <sz val="8"/>
            <color indexed="81"/>
            <rFont val="Tahoma"/>
            <family val="2"/>
          </rPr>
          <t>Registre la acción (correctiva y/o preventiva) que adopta el responsable para subsanar o corregir la causa que genera el  hallazgo.</t>
        </r>
      </text>
    </comment>
    <comment ref="E9" authorId="1">
      <text>
        <r>
          <rPr>
            <sz val="8"/>
            <color indexed="81"/>
            <rFont val="Tahoma"/>
            <family val="2"/>
          </rPr>
          <t>Relacione las actividades a desarrollar para el cumplimiento de las acciones que permitan medir el avance y cumplimiento del objetivo de mejoramiento.</t>
        </r>
      </text>
    </comment>
    <comment ref="F9" authorId="1">
      <text>
        <r>
          <rPr>
            <sz val="8"/>
            <color indexed="81"/>
            <rFont val="Tahoma"/>
            <family val="2"/>
          </rPr>
          <t xml:space="preserve">Relacione el nombre de la unidad de medida que se  utilizará para medir el grado de avance de la actividad . .
</t>
        </r>
      </text>
    </comment>
    <comment ref="H9" authorId="1">
      <text>
        <r>
          <rPr>
            <b/>
            <u/>
            <sz val="8"/>
            <color indexed="81"/>
            <rFont val="Tahoma"/>
            <family val="2"/>
          </rPr>
          <t>Cuantifique</t>
        </r>
        <r>
          <rPr>
            <sz val="8"/>
            <color indexed="81"/>
            <rFont val="Tahoma"/>
            <family val="2"/>
          </rPr>
          <t xml:space="preserve"> la actividad, establecida en unidades o porcentajes de acuerdo a su denominación.</t>
        </r>
        <r>
          <rPr>
            <b/>
            <sz val="8"/>
            <color indexed="81"/>
            <rFont val="Tahoma"/>
            <family val="2"/>
          </rPr>
          <t xml:space="preserve">
</t>
        </r>
      </text>
    </comment>
    <comment ref="I9" authorId="1">
      <text>
        <r>
          <rPr>
            <sz val="8"/>
            <color indexed="81"/>
            <rFont val="Tahoma"/>
            <family val="2"/>
          </rPr>
          <t>Fecha programada para la iniciación de cada actividad</t>
        </r>
        <r>
          <rPr>
            <b/>
            <sz val="8"/>
            <color indexed="81"/>
            <rFont val="Tahoma"/>
            <family val="2"/>
          </rPr>
          <t xml:space="preserve">. </t>
        </r>
        <r>
          <rPr>
            <sz val="8"/>
            <color indexed="81"/>
            <rFont val="Tahoma"/>
            <family val="2"/>
          </rPr>
          <t xml:space="preserve">
</t>
        </r>
      </text>
    </comment>
    <comment ref="J9" authorId="1">
      <text>
        <r>
          <rPr>
            <sz val="8"/>
            <color indexed="81"/>
            <rFont val="Tahoma"/>
            <family val="2"/>
          </rPr>
          <t>Fecha programada para la terminación de cada actividad, teniendo en cuenta que no sea  mayor a 52 semanas despues de la suscripción.</t>
        </r>
      </text>
    </comment>
    <comment ref="K9" authorId="1">
      <text>
        <r>
          <rPr>
            <sz val="8"/>
            <color indexed="81"/>
            <rFont val="Tahoma"/>
            <family val="2"/>
          </rPr>
          <t xml:space="preserve">La hoja calcula automáticamente el plazo de duración de la actividad  de mejoramiento teniendo en cuenta las fechas de incio y terminación de la actividad.
</t>
        </r>
      </text>
    </comment>
    <comment ref="L9" authorId="1">
      <text>
        <r>
          <rPr>
            <sz val="8"/>
            <color indexed="81"/>
            <rFont val="Tahoma"/>
            <family val="2"/>
          </rPr>
          <t>Registre el avance de la ejecución de la actividad, en términos de la Unidad de Medida.</t>
        </r>
      </text>
    </comment>
    <comment ref="M9" authorId="1">
      <text>
        <r>
          <rPr>
            <sz val="8"/>
            <color indexed="81"/>
            <rFont val="Tahoma"/>
            <family val="2"/>
          </rPr>
          <t>Calcula el avance porcentual de la actividad dividiendo la ejecución informada en la columna N sobre la columna J</t>
        </r>
        <r>
          <rPr>
            <sz val="8"/>
            <color indexed="81"/>
            <rFont val="Tahoma"/>
            <family val="2"/>
          </rPr>
          <t xml:space="preserve">
</t>
        </r>
      </text>
    </comment>
    <comment ref="Q9" authorId="3">
      <text>
        <r>
          <rPr>
            <sz val="8"/>
            <color indexed="81"/>
            <rFont val="Tahoma"/>
            <family val="2"/>
          </rPr>
          <t>Registre si la actividad fue efectiva o no.</t>
        </r>
      </text>
    </comment>
    <comment ref="S9" authorId="2">
      <text>
        <r>
          <rPr>
            <sz val="8"/>
            <color indexed="81"/>
            <rFont val="Tahoma"/>
            <family val="2"/>
          </rPr>
          <t>Registre evidencias documentales para el logro de la actividad.</t>
        </r>
      </text>
    </comment>
  </commentList>
</comments>
</file>

<file path=xl/sharedStrings.xml><?xml version="1.0" encoding="utf-8"?>
<sst xmlns="http://schemas.openxmlformats.org/spreadsheetml/2006/main" count="3968" uniqueCount="2403">
  <si>
    <t>No.</t>
  </si>
  <si>
    <t>Responsable</t>
  </si>
  <si>
    <t>Plan de Mejoramiento</t>
  </si>
  <si>
    <t>Proceso Responsable</t>
  </si>
  <si>
    <t>Fecha de suscripción</t>
  </si>
  <si>
    <t>Fecha de Inicio</t>
  </si>
  <si>
    <t>Fecha Vencimiento</t>
  </si>
  <si>
    <t>Porcentaje de Avance</t>
  </si>
  <si>
    <t>Porcentaje de Cumplimiento</t>
  </si>
  <si>
    <t>Fecha último seguimiento</t>
  </si>
  <si>
    <t>Estado</t>
  </si>
  <si>
    <t>Responsable
del Seguimiento</t>
  </si>
  <si>
    <t>Miguel Ángel Rosales</t>
  </si>
  <si>
    <t>Rangos de  Calificación de los Avances  en el  Cumplimiento</t>
  </si>
  <si>
    <t xml:space="preserve"> Satisfactorio</t>
  </si>
  <si>
    <t>90% - 100%</t>
  </si>
  <si>
    <t>Aceptable</t>
  </si>
  <si>
    <t>50% - 89%</t>
  </si>
  <si>
    <t>Inaceptable</t>
  </si>
  <si>
    <t>20% -49%</t>
  </si>
  <si>
    <t>Crìtico</t>
  </si>
  <si>
    <t>0% y 19%</t>
  </si>
  <si>
    <t>Puntaje Cumplimiento</t>
  </si>
  <si>
    <t>Puntaje Avance  Obtenido</t>
  </si>
  <si>
    <t>Puntaje Total</t>
  </si>
  <si>
    <t>NA</t>
  </si>
  <si>
    <t>Relizar estudio de viabilidad para la implementación de la estructura física adecuada para el desarrollo de las actividades del G.C.I.D.</t>
  </si>
  <si>
    <t xml:space="preserve">Analizar la viabilidad financiera de implementar la estructura física adecuada para adelantar el trámite verbal </t>
  </si>
  <si>
    <t xml:space="preserve">No se cuenta con la estructura física y elementos necesarios para desarrollar el trámite verbal </t>
  </si>
  <si>
    <t xml:space="preserve">No se cumple con la aplicación del trámite verbal de los procesos disciplinarios establecida en la Ley 734 de 2002 y las Ley 1952 de 2019. </t>
  </si>
  <si>
    <t>Auditoría Interna</t>
  </si>
  <si>
    <t>Control_Interno</t>
  </si>
  <si>
    <t>Realizar estudio de viabilidad para  la reestructuración del G.C.I.D.</t>
  </si>
  <si>
    <t>Analizar la viabilidad financiera de crear una dependencia del más alto nivel jerárquico que desarrolle   las funciones de control interno disciplinario</t>
  </si>
  <si>
    <t xml:space="preserve">Insuficiencia de recursos económicos para proveeer una oficina del más alto nivel </t>
  </si>
  <si>
    <t>Incumplimiento de la normatividad contemplada en el parágrafo 2 del artículo 76 de la Ley 734 de 2002 y el parágrafo 2 del artículo 93 de la Ley 1952 de 2019 - circular conjunta No.001 del 02 de abril de 2002 del DAFP y PGN; Decreto 2489 de 2006 artículo 8, donde se estipula el deber de conformar por parte de todas las entidades públicas una oficina de control interno disciplinario del más alto nivel jerárquico, donde sus funcionarios sean al menos profesionales universitarios y el jefe de la unidad u oficina del nivel directivo de la entidad; por cuanto el G.C.I.D. de la Universidad del Cauca, se encuentra como dependencia adscrita a la Vicerrectoría Administrativa, además de no contar a su nivel directivo con un abogado</t>
  </si>
  <si>
    <t>Vincular y/o contratar de personal suficiente para el apoyo de todas las actividades del G.C.I.D.</t>
  </si>
  <si>
    <t>Determinar las necesidades de personal del G.C.I.D. y generar las vinculaciones y/o contrataciones que se requieran</t>
  </si>
  <si>
    <t>Falta de personal de planta  para el desarrollo de la gestión disciplinaria</t>
  </si>
  <si>
    <t>Capacitacitar a los servidores públicos sobre el contenido del Código General Disciplinario</t>
  </si>
  <si>
    <t>Realizar actividades de interiorización de las normas disciplinarias</t>
  </si>
  <si>
    <t xml:space="preserve">Desconocimiento por parte de los quejosos de los tiempos para dar a conocer la queja </t>
  </si>
  <si>
    <t xml:space="preserve">Se observan situaciones de incumplimiento de los plazos para la sustanciación y decisión de las diferentes etapas de los procesos disciplinarios establecidas en la Ley 734 de 2002 </t>
  </si>
  <si>
    <t>Efectividad</t>
  </si>
  <si>
    <t>Conclusiones del Seguimiento</t>
  </si>
  <si>
    <t>Evidencia</t>
  </si>
  <si>
    <t>Cumplimiento</t>
  </si>
  <si>
    <t>Fecha de Cierre de Actividad</t>
  </si>
  <si>
    <t>Porcentaje de Ejecución de las Actividades</t>
  </si>
  <si>
    <t xml:space="preserve"> Ejecución de las Actividades</t>
  </si>
  <si>
    <t>Sistema de Alerta</t>
  </si>
  <si>
    <t>Semanas de morosidad</t>
  </si>
  <si>
    <t>Fecha de último seguimiento</t>
  </si>
  <si>
    <t>Plazo en Semanas de la Actividad</t>
  </si>
  <si>
    <t>Fecha de fin programada</t>
  </si>
  <si>
    <t>Fecha de inicio programada</t>
  </si>
  <si>
    <t>Cantidad de Medida de la Actividad</t>
  </si>
  <si>
    <t>Descripción de la Actividad</t>
  </si>
  <si>
    <t xml:space="preserve"> Proyecto o Acción</t>
  </si>
  <si>
    <t>Causa (s)
(Solo aplica para la no conformidad)</t>
  </si>
  <si>
    <t>Descripción de la oportunidad de mejora / hallazgo de no conformidad</t>
  </si>
  <si>
    <t>Tipo</t>
  </si>
  <si>
    <t>Procesos Disciplicarios</t>
  </si>
  <si>
    <t>División de Gestión del Talento Humano</t>
  </si>
  <si>
    <t>Dependencia responsable</t>
  </si>
  <si>
    <t>Gestión Administrativa y Financiera</t>
  </si>
  <si>
    <t>Proceso</t>
  </si>
  <si>
    <t>SEGUIMIENTO</t>
  </si>
  <si>
    <t>Fecha de actualización: 25-06-2018</t>
  </si>
  <si>
    <t xml:space="preserve">Versión: </t>
  </si>
  <si>
    <t>PE-GS-2.2.1-FOR-26</t>
  </si>
  <si>
    <t>Detalle</t>
  </si>
  <si>
    <t>Contratación</t>
  </si>
  <si>
    <t xml:space="preserve">Código: PV-GC-2.4-FOR-4 </t>
  </si>
  <si>
    <t>Versión: 1</t>
  </si>
  <si>
    <t>Fecha de vigencia: 22-01-2014</t>
  </si>
  <si>
    <t xml:space="preserve">Fecha de Evaluación:  </t>
  </si>
  <si>
    <t>VOLVER</t>
  </si>
  <si>
    <r>
      <t xml:space="preserve">Descripción hallazgo </t>
    </r>
    <r>
      <rPr>
        <sz val="8"/>
        <rFont val="Arial"/>
        <family val="2"/>
      </rPr>
      <t/>
    </r>
  </si>
  <si>
    <t>Causa</t>
  </si>
  <si>
    <t>Efecto</t>
  </si>
  <si>
    <t>Acción Mejoradora</t>
  </si>
  <si>
    <t>Objetivo de la Acción Mejoradora</t>
  </si>
  <si>
    <t>Número de actividades</t>
  </si>
  <si>
    <t xml:space="preserve">Descripción de las Actividades </t>
  </si>
  <si>
    <t>Denominación de la Unidad de Medidad de la Actividad</t>
  </si>
  <si>
    <t>Cantidad de puntos  por ejecución</t>
  </si>
  <si>
    <t xml:space="preserve">Fecha de inicio  </t>
  </si>
  <si>
    <t xml:space="preserve">Fecha de Terminación  </t>
  </si>
  <si>
    <t>Puntaje de morosidad</t>
  </si>
  <si>
    <t>Avance Físico de Ejecución de las Actividades</t>
  </si>
  <si>
    <t>Porcentaje de Avance Físico de Ejecución de las Actividades</t>
  </si>
  <si>
    <t>Puntaje  Logrado  por las Actividades  (PLA)</t>
  </si>
  <si>
    <t xml:space="preserve">Puntaje Logrado por las Actividades  Vencidas (PLAV)  </t>
  </si>
  <si>
    <t>Puntaje Atribuido a las Actividades Vencidas (PAAV)</t>
  </si>
  <si>
    <t>Efectividad de la Acción</t>
  </si>
  <si>
    <t>OBSERVACIONES</t>
  </si>
  <si>
    <t>SI</t>
  </si>
  <si>
    <t>NO</t>
  </si>
  <si>
    <t xml:space="preserve">El Proceso ARCA frente sus procedimientos de Inscripción y Admisiones, presenta debilidad en  sus controles, con incidencias en los objetivos misionales
 </t>
  </si>
  <si>
    <t xml:space="preserve">La caracterización del Proceso DARCA y la documentación de sus procedimientos, no guían  la operación </t>
  </si>
  <si>
    <t xml:space="preserve">No produce mejoras en el proceso </t>
  </si>
  <si>
    <t>Ajustar la caracterización y documentación a una metodologìa técnica y a la realidad de la operacón.</t>
  </si>
  <si>
    <t>Contar con un instrumento útil a la operación del proceso</t>
  </si>
  <si>
    <t>Ajustar la Caracterización del proceso</t>
  </si>
  <si>
    <t>Proceso actualizado</t>
  </si>
  <si>
    <t xml:space="preserve">
El nuevo mapa de procesos lo reubica como sup-proceso en el proceso Gestión Administrativa, en consecuencia no aplica la caracterización.</t>
  </si>
  <si>
    <t xml:space="preserve">Ajustar documentación de Procedimientos </t>
  </si>
  <si>
    <t>x</t>
  </si>
  <si>
    <t xml:space="preserve">Procedimientos ajustados:
1.Inscripción y ejecución de la prueba de admisión-PA-GA-4.2-PR-2 ;V8;Fecha de actualización: 25-10-2017
2.Carnetización-PA-GA-4.2-PR-5 ;V5;Fecha de Actualización: 17-11-2016
3.Expedición de Constancias de Estudio para Estudiantes Activos y
Certificados de Calificaciones para Estudiantes Activos y Egresados-:PA-GA-4.2-PR-6 ;V: 5 Fecha de Actualización :17-11-2016
5.Adiciones y Cancelaciones de Materias; PA-GA-4.2-PR-7 V: 4 Fecha Actualización: 17-11-2016
6.Matrícula Académica y Financiera para Estudiantes Regulares;PA-GA-4.2-PR-8 V: 3 Fecha de Actualización: 17-11-2016 (De acuerdo  a dinámica del subproceso y para tener en cuenta el Acuerdo 085 de 2008, se ha determinado la necesidad de volver  actualizarlo-reunión pendiente con SIG, la cual fue convocada pero por razones laborales no fue posible realizarla.)
7.Solicitud de Transferencia;PA-GA-4.2-PR-9; V: 2 Fecha de Actualización: 17-11-2016
8.Admisiones, Matrícula Financiera y Académica para Estudiantes de
Primer Semestre; PA-GA-4.2-PR-11 V: 2 Fecha de Actualización: 25-10-2017
Pendiente para revisión y ajuste por parte de la dirección del Posgrado :Inscripción y Matricula Académica y Financiera a programas de
Posgrado
</t>
  </si>
  <si>
    <t>Identifcar y valorar los Riesgos, incluyendo los de corrupción</t>
  </si>
  <si>
    <t>En el mapa de riesgos de corrupción vigencia 2017, se identifican por DARCA tres riesgos de corrupción. Sin avance en la aplicación de los controles, reportado en el segundo informe de seguimiento de la OCI. 
Según oficio 4.2.92/552 del 25/08/2017 la profesional especializada de DARCA recomienda a su equipo de trabajo sobre la aplicación de controles tendientes a evitar la materialización de los riesgos. 
Reunión con equipo de trabajo el 10/11/17 en la cual se socializó apartes relacionados con el Código de Ética y Buen Gobierno.  
Se envió correo electrónico de 22 de febrero de 2017: Notas sobre seguridad de la dependencia, de los equipos y de la información y oficio 4.2-92/552 de 25/08/17 a funcionarios de DARCA con Asunto: Medidas y controles de seguridad de la información.</t>
  </si>
  <si>
    <t xml:space="preserve">Se encuentran    regulaciones  coyunturales,  dispersas y sin una sistemática recopilación ni actualización   </t>
  </si>
  <si>
    <t xml:space="preserve">Inseguridad jurídica  en la aplicación de normatividad   interna </t>
  </si>
  <si>
    <t xml:space="preserve">Actualizar  la reglamentación interna del Proceso de Admisiones </t>
  </si>
  <si>
    <t xml:space="preserve">Disponer de  herramientas jurídicas que orienten de manera segura la operación. </t>
  </si>
  <si>
    <t xml:space="preserve">Recopilar, actualizar e implementar propuesta de actualización </t>
  </si>
  <si>
    <t>Registro de recopilación</t>
  </si>
  <si>
    <t xml:space="preserve">Revisión de las normas que regulan la admisión de la Universidad del Cauca, pero sin avance en tanto que por política de la nueva Dirección se pretender aplicar el proceso de admisión con las pruebas del Estado. 
Proyecto de modificación al Acuerdo 086 de 2008 remitido por la profesional especializada de DARCA    al Vicerrector Académico Luis Guillermo Jaramillo Echeverr y la Jefe de la Oficina Jurídica Yonne Galvis Agredo. </t>
  </si>
  <si>
    <t xml:space="preserve">Propuesta de actuailización </t>
  </si>
  <si>
    <t>Acto que aprueba propuesta</t>
  </si>
  <si>
    <t xml:space="preserve"> Los  trámites del proceso ARCA inscritos en el SUIT, del Portal del Estado Colombiano, se encuentra obsoleto,  y  no concuerda  con la información del Portal web. </t>
  </si>
  <si>
    <t xml:space="preserve">Desorientación del usuario y partes interesadas sobre los   trámites de ARCA </t>
  </si>
  <si>
    <t>Actuallizar la información del PEC y armonizarla con la del Portal Universitario</t>
  </si>
  <si>
    <t>Ofrecer una información clara y vigente sobre el  trámite  de las Admisiones</t>
  </si>
  <si>
    <t>Ajustar la información del PEC, conforme a la operación vigente</t>
  </si>
  <si>
    <t xml:space="preserve">Trámite actualizado </t>
  </si>
  <si>
    <t xml:space="preserve">DARCA no disponía de la clave para administrar los trámites a su cargo,  con lo que a través de la OPDI se solicitó al DAFP autorizar el nuevo ingreso a la profesional a cargo en la actualidad. No se han realizado ajustes a estos trámites. </t>
  </si>
  <si>
    <t xml:space="preserve">El Convenio Interadministrativo para la aplicación de pruebas no garantiza   controles jurídicos y operativos para una admisión confiable </t>
  </si>
  <si>
    <t xml:space="preserve">Riesgo alto para la transparencia de las admisiones    </t>
  </si>
  <si>
    <t xml:space="preserve">Revisar y ajustar el instrumento contractual aplicable a cada proceso de selección </t>
  </si>
  <si>
    <t>Contar con un instrumento  que asegure el cumplimiento de los objetivos  del procedimiento de admisiones</t>
  </si>
  <si>
    <t>Ajustar los términos y condiciones del Convenio</t>
  </si>
  <si>
    <t>Convenio ajustado</t>
  </si>
  <si>
    <t>El convenio interadministrativo para la aplicación de pruebas fue objeto de ajustes,  en atención a las recomendaciones que se determinaron en garantía de mejorar los controles jurídicos y operativos para la realización de la prueba de admisión ( (convenio Interadministraivo Nº 02-2014).</t>
  </si>
  <si>
    <t xml:space="preserve">Existe vulnerabilidad de la información del Sistema Académico </t>
  </si>
  <si>
    <t xml:space="preserve">No se evidencian registros sobre actuaciones o decisiones del Comité de Admisiones. </t>
  </si>
  <si>
    <t>Riesgo a la integridad, integralidad y preservación de la información sobre los procesos de Admisiones</t>
  </si>
  <si>
    <t xml:space="preserve">Disponer de la  información organizada y relevante al proceso de Admisiones </t>
  </si>
  <si>
    <t>Registrar y organizar el archivo de Gestión  del Comité de Admisiones.</t>
  </si>
  <si>
    <t>Arhivo de Gestión del Comité</t>
  </si>
  <si>
    <r>
      <t xml:space="preserve">no se tuvo a disposición el legajo contentivo de las actas resultantes de las sesiones del Comité de Admisiones.
Legajo 4.2-1.7 Actas de Comité de Admisiones.
De junio a octubre de 2015.
El legajo 4.2-1.7 Actas Comité Admisiones, contiene 9 actas, que dan cuenta de las reuniones realizadas por el comité de Admisiones, (Marzo de 2016, última reunión).
Gestión documental:
El formato de "Acta general para actividades universitarias" ha sido modificado por "División de Admisiones, registro y Control Acadèmico - Comité de Admisiones"; adciona casilla para la firma de los asistentes.
Se utiliza una Unidad de Conservación -Legajos inadecuada, ya que es la detinada para las historias académicas.
Algunos tipos documentales tienen material metálico.
No se atiende la Resolución R - 741 de 2012, que establece lineamientos para la implementación de la directiva presidencial 04 de 2012, al imprimir las actas a una cara.
No se utiliza el código de la TRD para clasificar las actas del Comité de Archivo.
Las comunicaciones con las que se informa las decisiones del Comité de Admisiones, no reunen los requisitos establecidos en el Manual de Archivo de la Unicauca, en lo que corresponde a:  Asignación del código de la TRD de DARCA; se omiten el cargo del destinatario y del remitente, carece de asunto, en el cuerpo de la comunicación no mensiona la fecha en la cual sesionó el Comité, como tampoco el número del Acta, entre otros. (Anexo acta Nº 001 del 20/01/2016.
</t>
    </r>
    <r>
      <rPr>
        <b/>
        <sz val="12"/>
        <rFont val="Arial"/>
        <family val="2"/>
      </rPr>
      <t xml:space="preserve">Noviembre 2017:  La división no cuenta con </t>
    </r>
    <r>
      <rPr>
        <sz val="12"/>
        <rFont val="Arial"/>
        <family val="2"/>
      </rPr>
      <t xml:space="preserve">Secretaria, la profesional especializada asume su rol en el comité de admisiones.  Los funcionarios que apoyan la gestión documental desconocen la organización y aplicación de TRD y archivística para las actas.  En adelante se harán los correctivos necesarios.  En este momento las actas de 2017 se encuentran en construcción.
</t>
    </r>
    <r>
      <rPr>
        <b/>
        <sz val="12"/>
        <rFont val="Arial"/>
        <family val="2"/>
      </rPr>
      <t/>
    </r>
  </si>
  <si>
    <t>Acceso de Usuarios con iguales atribuciones</t>
  </si>
  <si>
    <t xml:space="preserve">Establecer  e implementar políticas y procedimientos de manejo de la información </t>
  </si>
  <si>
    <t>Registro de formalización de Políticas de manejo de la información</t>
  </si>
  <si>
    <r>
      <t xml:space="preserve">Existe un funcionario responsable (administrador Simca Dekstop) para otorgar  permisos  de consulta, ingreso y modificación de información; igual que para realizar las auditorías de las operaciónes del Sistema a cada responsable.
</t>
    </r>
    <r>
      <rPr>
        <b/>
        <sz val="12"/>
        <rFont val="Arial"/>
        <family val="2"/>
      </rPr>
      <t xml:space="preserve">Noviembre 2017: </t>
    </r>
    <r>
      <rPr>
        <sz val="12"/>
        <rFont val="Arial"/>
        <family val="2"/>
      </rPr>
      <t>Se elaboró proyecto de aviso de privacidad y protección de datos personales para publicar en aplicativo.  Se envió a Oficina Jurídica el 24 de octubre de 2017.</t>
    </r>
  </si>
  <si>
    <t xml:space="preserve">Falta organización de los archivos electrónicos </t>
  </si>
  <si>
    <t>Procedimientos de manejo de información documentados</t>
  </si>
  <si>
    <t xml:space="preserve">Se cuenta con los manuales de utilidades y procesos para el sistema de información SIMCA y Dekstop, entornos que fueron mejo-rados para brindar mayor amigabilidad  en cuanto al servicio de los usuarios.
Periódicamente y para mayor comprensión de los interesados, se presentan  tutoriales con las instrucciones que orientan paso a paso las actividades propias de la inscripción de aspirantes y admisión de estudiantes a los programas académicos. </t>
  </si>
  <si>
    <t>Puntos de control  incipientes en el manejo de la información</t>
  </si>
  <si>
    <t>Políticas de manejo de la información socializadas y aplicadas,</t>
  </si>
  <si>
    <t>Se mejoraron los controles de acceso a la información desde los servidores, por cuanto la seguridad de la información no depende de la aplicación.  
La Universidad adquirió equipos y software para blindar la información contra ataques.
Proceso que adelantó las TIC con un grupo consultor en seguridad informática</t>
  </si>
  <si>
    <t>Mecanismos de  visibilidad y atención  al cliente, no facilitan la interacción y el efectivo control ciudadano</t>
  </si>
  <si>
    <t>Falta  publicidad de todas las actuaciones y decisiones administrativas de las admisiones</t>
  </si>
  <si>
    <t xml:space="preserve">Impiden el mejoramiento de la calidad del servicio,  sobre  la base de principios de publicidad y transparencia. 
</t>
  </si>
  <si>
    <t>Crear estrategias de visibilidad de los procesos misionales de la Institución, como  mecanismos de transparencia y de mejora del servicio.</t>
  </si>
  <si>
    <t>Dar publicidad a las actuaciones y decisiones sobre el proceso de admisiones</t>
  </si>
  <si>
    <t xml:space="preserve">Publicar  en su integridad los resultados  del proceso de admisiones </t>
  </si>
  <si>
    <t xml:space="preserve">Con base al calendario que se establece para cada periodo académico, la Universidad a través de sus medios de comunicación, publica los resultados de la prueba de admisión.  (Portal Web Institucional)  </t>
  </si>
  <si>
    <t>Carencia de infraestructura adecuada y mecanismos organizados de atención efectiva  al usuario</t>
  </si>
  <si>
    <t>Establecer procedimientos y mecanismos de control ciudadano</t>
  </si>
  <si>
    <t>Registro de conformación y funcionamiento  de veedurías</t>
  </si>
  <si>
    <t>Se firma Acta de constitución de veeduría ciudadana Universidad del Cauca, del 16 de noviembre de 2012, previa convocatoria pública, realizada mediante avisos Nº 01 del 17 de cotubre de 2012 y Nº 02 del 7 de noviembre de 2012.
El acta la firma el coordinador y el secretario de la veeduría. El legajo reposa en el archivo de gestión de la Oficina Jurídica.</t>
  </si>
  <si>
    <t>Realizar entrenamiento del  personal destinado a la  atención al usuario</t>
  </si>
  <si>
    <t>Registros de capacitación de atención al usuario</t>
  </si>
  <si>
    <t>La División de Gestión del Talento Humano, en desarrollo de los programas de capacitación y Bienestar y el de Estrategia de Clima Organizacional, programó capacitación dirigida al personal del subproceso de ARCA,  en temas relacionados con:  Trabajo en equipo y atención al usuario.
Queda el compromiso de solicitar ante la División Gestión del Talento Humano, la continudad en la capacitación sobre atención al usuario. 
Se ha realizado solicitudes a División de Gestión del Talento Humano, para brindar  capacitación acerca del tema Atención al usuario al personal de DARCA, según correos electrónicos de 22/04/16 y 20/10/16.</t>
  </si>
  <si>
    <t>Evaluación del Plan de Mejoramiento</t>
  </si>
  <si>
    <t>Puntajes base de Evaluación:</t>
  </si>
  <si>
    <t>Cumplimiento del Plan de Mejoramiento en semanas</t>
  </si>
  <si>
    <t>Puntaje base de evaluación de cumplimiento</t>
  </si>
  <si>
    <t>Puntaje base de evaluación de avance</t>
  </si>
  <si>
    <t>Cumplimiento del Plan de Mejoramiento</t>
  </si>
  <si>
    <t>Avance del Plan de Mejoramiento</t>
  </si>
  <si>
    <t>Evaluador OCI</t>
  </si>
  <si>
    <t>Jefe OCI</t>
  </si>
  <si>
    <t xml:space="preserve"> </t>
  </si>
  <si>
    <t>Nº</t>
  </si>
  <si>
    <t>El procedimiento "Matrícula Académica y Financiera Para Estudiantes Regulares" MM-FO-4.2-PR-8, no refleja la aplicación del Acuerdo Nº 085 de 2008 marco normativo sobre descuentos por  estímulos e incentivos.</t>
  </si>
  <si>
    <t>Debilidades en la construcción del procedimiento MM-FO-4.2-PR-8</t>
  </si>
  <si>
    <t xml:space="preserve">No se cuenta con un referente  integral de  operación del Acuerdo 085 del 2008 en cuanto a estímulos e incentivos </t>
  </si>
  <si>
    <t>Ajustar  el procedimiento  en los aspectos de  aplicación del Acuerdo  085 del 2008</t>
  </si>
  <si>
    <t>Contar con un referente de operación que facilite  la aplicación del  Acuerdo 085 del 2008.</t>
  </si>
  <si>
    <t>Revisar y ajustar el procedimiento</t>
  </si>
  <si>
    <t>El aplicativo SIMCA Web,  herramienta para el registro y control académico  en construcción, presenta las siguientes debilidades:</t>
  </si>
  <si>
    <t>El Sistema Integrado de Registro y Control Académico SIMCA, ha sido robustecido, sin contar con una  planeación respecto del alcance de operación.</t>
  </si>
  <si>
    <t>Pérdida de la oportunidad que puede  representar  el SIMCA, como herramienta efectiva  en la gestión  de  procesos académicos.</t>
  </si>
  <si>
    <t>Documentar la arquitectura del aplicativo  SIMCA, y  efectuar las mejoras  a lograr su  aprovechamiento.</t>
  </si>
  <si>
    <t>Disponer de una herramienta de gestión fortalecida, para los procesos de registro y control académico</t>
  </si>
  <si>
    <t>Documentar la  versión actualizada de SIMCA  DESKTOP</t>
  </si>
  <si>
    <t>Documentar la  versión actualizada de SIMCA WEB</t>
  </si>
  <si>
    <t>Documentación del Aplicativo SIMCA (3 fases)</t>
  </si>
  <si>
    <t>b. No se dispone del módulo de reportes, y las opciones de consulta son rígidas y excesivas  (105), con  información repetida, y poco relevante a  la planeación, seguimiento, control de la evaluación Académica.</t>
  </si>
  <si>
    <t>Construcción del módulo de consultas dinámicas</t>
  </si>
  <si>
    <t>Módulo</t>
  </si>
  <si>
    <t>c. Las opciones del catálogo de Auditorías, no reúnen los elementos necesarios para tal ejercicio</t>
  </si>
  <si>
    <t>RevisIón y depuración  de las consultas web y construcción de consultas aptas para auditoría</t>
  </si>
  <si>
    <t xml:space="preserve">Catálogo consultalizado </t>
  </si>
  <si>
    <t>d. Algunos reportes generados por la aplicación, aún definidos los criterios de consulta (p. ej: periodo, tipo de descuento, entre otros) despliega información de datos que no se ajustan a las especificaciones del requerimiento y a los lineamientos normativos del Acuerdo 085 de 2008, por ejemplo: promedios para otorgar media matrícula, inferiores a 4.0.</t>
  </si>
  <si>
    <t xml:space="preserve">Construcción del módulo de consultas dinámicas aptas para auditoría
y revisión y depuración de las consultas web  </t>
  </si>
  <si>
    <t>Módulo de SIMCA Construido
y consultas depuradas</t>
  </si>
  <si>
    <t xml:space="preserve">e. La identidad de algunas opciones de usuario, presentan conceptos no ilustrativos de consulta, y alguna información no corresponde con las características mencionadas. </t>
  </si>
  <si>
    <t>Módulo de SIMCA Construido</t>
  </si>
  <si>
    <t>f. Algunas opciones de consulta carece de criterios del Acuerdo, necesarios para el cruce de información indispensable para su control.</t>
  </si>
  <si>
    <t>Gestionar ante la División de Recursos Humanos,  la actualización de Datos de docentes y administrativos, y posibles beneficiarios de incentivos académicos del Sistema SRH</t>
  </si>
  <si>
    <t>Registro de gestionamiento</t>
  </si>
  <si>
    <t>Campo de la plataforma de inscripción</t>
  </si>
  <si>
    <t xml:space="preserve">g. En la historia académica no se distinguen las asignaturas equivalentes al trabajo de grado, algunas Fish y electivas, y las convenciones  no unifican criterios para su identificación </t>
  </si>
  <si>
    <t>Revisión y depuración de las consultas web y construcción de consultas aptas para auditoría</t>
  </si>
  <si>
    <t>Porcentaje de concultas depuradas</t>
  </si>
  <si>
    <t>h. Desactualización en la información de la historia académica (estudiantes graduados aún registran materias pendientes).</t>
  </si>
  <si>
    <t xml:space="preserve">Presentar la propuesta de revisión  y ajustes de planes de estudio a equivalencias </t>
  </si>
  <si>
    <t xml:space="preserve">Propuesta </t>
  </si>
  <si>
    <t>i. Las opciones de consulta disponibles no posibilitan el seguimiento a los reconocimientos no pecuniarios del Acuerdo Nº 085 de 2008.</t>
  </si>
  <si>
    <t>j. Ausencia de mecanismos que permitan controlar la aplicación de descuentos con restricciones a los requisitos para su otorgamiento.</t>
  </si>
  <si>
    <t>Emitir alertas sobre situaciones académicas incidentes en el reconocimiento de estímulos académicos</t>
  </si>
  <si>
    <t>Registro de alertas SIMCA</t>
  </si>
  <si>
    <t>k. No se registra la trazabilidad en la historia académica del estudiante.</t>
  </si>
  <si>
    <t>Mantener el archivo digitalizado de las  historias académicas y  ubicarlas en distintos espacios aptos para ello.</t>
  </si>
  <si>
    <t>Porcentaje de Historias Académicas digitalizadas y sus copias de seguridad</t>
  </si>
  <si>
    <t>Impulsar la unificación de la información para que este centralizada</t>
  </si>
  <si>
    <t>Porcentaje de Información Unificada</t>
  </si>
  <si>
    <t>b. Estímulos otorgados con desconocimiento del Acuerdo Nº 085 de 2008: en cuanto a promedios mínimos, porcentajes de descuento, tiempos de reconocimiento, aplicación de descuentos a beneficiarios que cursan dos programas, y beneficios por descuentos en programas de posgrado sin aparente sustento.</t>
  </si>
  <si>
    <t xml:space="preserve">Aplicar controles al otorgamiento de estímulos a través de SIMCA </t>
  </si>
  <si>
    <t xml:space="preserve">Porcentaje de controles aplicados </t>
  </si>
  <si>
    <t>c. Exigencias de documentos que deberían obrar en ARCA, cuya  verificación es manual, por no ser posible a través de los sistemas de información.</t>
  </si>
  <si>
    <t>Organización de Archivos de Historias Académicas y digitalización de historias.</t>
  </si>
  <si>
    <t>Oficializar el análisis de las condiciones de reembolso</t>
  </si>
  <si>
    <t>Creación de un campo en la plataforma de inscripción para parentesco</t>
  </si>
  <si>
    <t>Campo en Plataforma</t>
  </si>
  <si>
    <t>d. Presencia de archivo de historias académicas, aún en las facultades.</t>
  </si>
  <si>
    <t>Porcentaje de Archivo Organizado</t>
  </si>
  <si>
    <t xml:space="preserve">e. Reembolso de dineros por  estímulos, que desvirtúa el objetivo del Acuerdo </t>
  </si>
  <si>
    <t>Aplicar exclusivamente el estímulo con descuento.</t>
  </si>
  <si>
    <t>Porcentaje de descuento aplicado correctamente</t>
  </si>
  <si>
    <t>f. Vacíos por ausencia de reglamentaciones,  que el mismo Acuerdo prevé en su aplicación.</t>
  </si>
  <si>
    <t>Propuesta de modificaicón</t>
  </si>
  <si>
    <t xml:space="preserve">               </t>
  </si>
  <si>
    <t>División de Admisiones,  Registro y Control Académico</t>
  </si>
  <si>
    <t>DARCA</t>
  </si>
  <si>
    <t>La Aplicación del Acuerdo No.  085 de 2008</t>
  </si>
  <si>
    <t>Vicerrectoría Administrativa</t>
  </si>
  <si>
    <t>Monitorías</t>
  </si>
  <si>
    <t>Está en estudio la propuesta.</t>
  </si>
  <si>
    <t>Revisión y presentación de propuesta de modificación de la norma.</t>
  </si>
  <si>
    <t>Los criterios del aplicativo se ajustaron según los conceptos del Acuerdo 085 de 2008.</t>
  </si>
  <si>
    <t>A la fecha se han digitalizados las historias académicas de estudiantes activos del período 2013 - I, de los programas Derecho y Comunicación social y ciencia política.
Las historias de los estudiantes de Posgrados, solo de la Facultad Ciencias de la Salud.  2% de avance</t>
  </si>
  <si>
    <t xml:space="preserve">  Compromiso:  Concentar entre los procesos involucrados si la actividad es pertinente y proponer la que subsane la debilidad.</t>
  </si>
  <si>
    <t>Ya se ha implementado con la información académica existente esta en proceso de digitalización y ubicación fisica.</t>
  </si>
  <si>
    <t xml:space="preserve">La precisión del concepto para el beneficio por las tablas para asignación, se aclaró en su nomenclatura. </t>
  </si>
  <si>
    <t xml:space="preserve">No hay avance de esta actividad.  No se cuenta con suficiente espacio para organizar las historias académicas de los estudiantes de las diferentes facultades, por lo que no se han programado transferencias.
Actualmente avanza obra de adecuación del archivo en las instalaciones de la Biblioteca Serrano. </t>
  </si>
  <si>
    <t>Los descuentos e incentivos, conforme a las boletas de matrícula financiera vs.  reportes del aplicativo Simca Web, reflejan: 
a. Diferencias de información entre Simca y   portal Web Institucional respecto de los planes de estudio.</t>
  </si>
  <si>
    <t xml:space="preserve">A la fecha se han digitalizados las historias académicas de estudiantes activos del período 2013 - I, de los programas Derecho y Comunicación social y ciencia política.
Las historias de los estudiantes de Posgrados, solo de la Facultad Ciencias de la Salud.  2% de avance
Verificar la digitalización y ubicación fisica. </t>
  </si>
  <si>
    <t xml:space="preserve"> Se incluyen en  la nueva versión de la plataforma de inscripción.
Se ajustó el aplicativo para inscripción, se parametrizó el sistema para que los menores de edad no tengan derecho a descuento por voto.
Se revisará el aplicativo para controlar la errada asignación de descuento por dos hermanos.</t>
  </si>
  <si>
    <t>Se realizó la depuración de las consultas de SIMCA, otras fueron mejoradas de acuerdo a las necesidades y pérfil del usuario.
Se trabajó con los técnicos y se renombraron las consultas existentes
Actualmente se trabaja en el catalogo de estudiantes</t>
  </si>
  <si>
    <t xml:space="preserve">En sesión del Consejo Académico del 27 de mayo de 2015, el señor rector informó que ARCA - TIC y Vicearrectoría Académico trabajaron en la unificación y actualización de los planes de estudio. </t>
  </si>
  <si>
    <t xml:space="preserve">Pendiente con la nueva versión de la plataforma de inscripción a entregar.
Queda el compromiso:  Concertar entre los procesos involucrados si la actividad es pertinente y proponer la que subsane la debilidad. </t>
  </si>
  <si>
    <t xml:space="preserve"> Incluir en la información del inscrito, la relativa a parientes que dan lugar a beneficio de incentivos</t>
  </si>
  <si>
    <t>Se dispone del registro actualizado de los universitarios, base para aplicar los incentivos del Acuerdo 085 de 2008.</t>
  </si>
  <si>
    <t>Se realizó la depuración de las consultas de SIMCA, otras fueron mejoradas de acuerdo a las necesidades y pérfil del usuario.
Se trabajó con los técnicos y se renombraron las consultas existentes
Actualmente se avanza en la mejora del catálogo de estudiantes</t>
  </si>
  <si>
    <t>Se cuenta con los manuales de utilidades y procesos para el sistema de información SIMCA y Dekstop, entornos de cambio permanente que permite mayor amigabilidad en el servicio a los usuarios.
Se han realizado tutovideos.
Se cuenta con repositorios virtuales en los que se archivan los registros de los cambios que se hacen a la aplicación.</t>
  </si>
  <si>
    <t xml:space="preserve">
a. No se dispone de información  que facilite su  trazabilidad, por cuanto  no se encuentran documentadas en sus diferentes fases, conduciendo a su  improvisación.</t>
  </si>
  <si>
    <t>Con el apoyo de la División Gestión de Talento  Humano y  las TIC, se tomaron medidas para actualizar la base de datos del nucleo familiar de los funcionarios de la Universidad del Cauca, 
La actividad, subsana la debilidad, pese a que no se ha aprobado y ajustado un procedimiento.</t>
  </si>
  <si>
    <t>Procedimiento ajustado y aprobado</t>
  </si>
  <si>
    <t>Fecha de Evaluación:</t>
  </si>
  <si>
    <t>Puntaje semanas de retardo</t>
  </si>
  <si>
    <t>Registro de pago</t>
  </si>
  <si>
    <t>Tramitar el pago oportuno del servicio de monitorías</t>
  </si>
  <si>
    <t>Sostener el estimulo de formación personal y de contribución  al bienestar social y económico de sus estudiantes.</t>
  </si>
  <si>
    <t>Realizar el pago del servicio de monitorías en términos de oportunidad</t>
  </si>
  <si>
    <t>Se presenta inconformidad de los monitores por la falta de agilidad en el trámite de sus cuentas de pago.</t>
  </si>
  <si>
    <t xml:space="preserve">La publicación del primer Semestre 2015 se realizo en el banner "Convocatorias" </t>
  </si>
  <si>
    <t>Registro semestral de la publicación</t>
  </si>
  <si>
    <t>Publicar en el home del portal web Institucional las convocatorias para monitorías que permita su fácil visibilidad</t>
  </si>
  <si>
    <t>Lograr una mayor participación de los estudiantes en las convocatorias para las monitorías garantizando igualdad y transparencia.</t>
  </si>
  <si>
    <t>Dar mayor publicidad a las ofertas de convocatoria de monitorias.</t>
  </si>
  <si>
    <t xml:space="preserve">Debilidad en la reglamentación de la actividad de monitorías </t>
  </si>
  <si>
    <t>Falta  de  publicidad formal de las convocatorias para monitorías ocasionando limitaciones en la participación.</t>
  </si>
  <si>
    <t>El Acuerdo No. 066 del 2008 sobre las monitorías, además de presentar vacíos, no cuenta con una reglamentación que permita su clara aplicación.</t>
  </si>
  <si>
    <t xml:space="preserve">Mediante la Circular informativa 5.22.2/002 de20/01/2015 s exhortó a las dependecias, facultades (…) aplicar el procedimiento para acceder a una monitoría.
La circular se constituye como un mecanismo transitoria, mientras se presenta ante el Consejo Superior una propuesta de modificación al Acuerdo. (acta de seguimiento N°2.4-1.60/36 del 04/08/2015; la Vicerrectoría Administrativa asumió el compromiso de reemplazar la circular 5-22.2/002 con otra que establezca requisitos para la apertura de la convocatoria y que informe y conduzca con un link al aplicativo de inscripción en linea. 
</t>
  </si>
  <si>
    <t xml:space="preserve">Reglamento </t>
  </si>
  <si>
    <t>Reglamentar el acuerdo 066 de 2008. que crea las monitorias.</t>
  </si>
  <si>
    <t xml:space="preserve">Disponer de una reglamentación adecuada a lo establecido en el acuerdo, insertando aspectos no incorporados y necesarios para la efectividad de la actividad de monitoria </t>
  </si>
  <si>
    <t>Implementar los instrumentos para la retroalimentación y de apoyo necesarios en las fases PHVA en la actividad de monitoría.</t>
  </si>
  <si>
    <t>Procedimientos dispersos por dependencias académicas y administrativas</t>
  </si>
  <si>
    <t>No se cuenta con la formalización de instrumentos estandarizados para apoyar los procesos de reclutamiento, selección y vinculación de los monitores.</t>
  </si>
  <si>
    <t xml:space="preserve">Se comprobó en la vicerrectoría administrativa, se encuentra organizado en carpetas la información concerniente a los trámites presupuestales de vinculación y pagos, por cada dependencia usuaria (CDP, estudiantes seleccionados, datos personales del monitor, N° de horas, funcionario a cargo del estudiante, resolución de vinculación, certificado de pago).  </t>
  </si>
  <si>
    <t>Porcentaje de Registros de la información</t>
  </si>
  <si>
    <t>Registrar  la información que comprenda  desde la convocatoria hasta  la  finalización del servicio de monitorías.</t>
  </si>
  <si>
    <t xml:space="preserve">Disponer de información oportuna para la toma de decisiones por la Dirección. </t>
  </si>
  <si>
    <t>Contar con la trazabilidad de la actividad de monitorías para el mejoramiento del servicio.</t>
  </si>
  <si>
    <t xml:space="preserve">Los registros sobre las monitorías no se encuentra debidamente sistematizados, lo que impide contar  con una información organizada y actualizada; para la toma de decisiones. </t>
  </si>
  <si>
    <t>A través de SIMCA, Trabajo Social verifica en formación suministrada por el estudiante, y posterior proyecta una lista con los aspirantes que reunen los requisitos exigidos por la norma institucional. Art 5/A.066</t>
  </si>
  <si>
    <t>Porcentaje de Registros verificados</t>
  </si>
  <si>
    <t>Verificar de manera previa a la vinculación de la monitoría,  la información del estudiante con los registros académicos y administrativos.</t>
  </si>
  <si>
    <t>Apropiarse de la herramientas tecnológicas existentes en la Universidad para el apoyo a la planeación, ejecución y control de la actividad de monitorías.</t>
  </si>
  <si>
    <t xml:space="preserve"> Procurar igualdad de oportunidades para los estudiantes aspirantes a monitoría mediante la verificación la información que refiere el Acuerdo Nº 066 de 2008.</t>
  </si>
  <si>
    <t>Los sistemas de información académica y administrativa no se consultan como herramientas de apoyo a la planeación, ejecución y control del proceso de selección de monitores.</t>
  </si>
  <si>
    <t xml:space="preserve">Diseño de aplicativo que centraliza y organiza el procedimiento, contribuyendo al cumplimiento de la acción mejoradora. Sin embargo, el procedimiento de elaboración de resolución de vinculaciíon y pago de monitores con código PA-GA-5-PR-9 no considera en sus actividades la inscripción automatizada y en línea de los estudiantes, además de presentar inconsistencias en la actividad 03 referida a la acreditación de ser estudiante activo mediante fotocopías de documentos antes de la inscripción y validación de requisitos, por lo que es necesario atemperarlo a la realidad institucional. </t>
  </si>
  <si>
    <t>El proceso de selección de monitores se encuentra desconcentrado, sin autoridad responsable de articular la planeación, ejecución y control a sus procedimientos, en garantía del cumplimiento normativo y de sus objetivos.</t>
  </si>
  <si>
    <t>Mediante la Circular informativa 5.22.2/002 de20/01/2015 s exhortó a las dependecias, facultades (…) aplicar el procedimiento para acceder a una monitoría.</t>
  </si>
  <si>
    <t>Procedimiento  Ajustado  y Aplicado.</t>
  </si>
  <si>
    <t>Ajustar,  y aplicar el procedimiento PA-GU-GB-7-PR-10 Monitorias Administrativas considerando la centralización de la información, planeación, control y evaluación.</t>
  </si>
  <si>
    <t xml:space="preserve">
Obtener un apoyo efectivo a la función universitaria a través de la actividad de monitoría estudiantil  en fomento del desarrollo académico, formación personal y el bienestar social y económico de los estudiantes.</t>
  </si>
  <si>
    <t xml:space="preserve">
Realizar la selección y vinculación de estudiantes a la actividad de monitoría ajustado a los lineamientos reglamentarios internos.</t>
  </si>
  <si>
    <t xml:space="preserve">Inobservacia de los lineamientos que reglamentan las actividades de monitoría ( Acuerdo No. 066 de 2008 y procedimiento PA-GU-GB-7-PR-10) </t>
  </si>
  <si>
    <t>Desconocimiento de las normas universitarias de selección y vinculación de monitores por  la mayoría de funcionarios responsables, por lo que no sujetan sus procedimientos a las regulaciones internas ni aplican mecanismos de seguimiento, control y evaluación para su cumplimiento, afectando la objetividad y transparencia.</t>
  </si>
  <si>
    <t>AP =  (SUMA(PLA) / PBEA)x100%</t>
  </si>
  <si>
    <t>CPM = (SUMA(PLAV) / PBEC)x100%</t>
  </si>
  <si>
    <t>PBEA</t>
  </si>
  <si>
    <t>PBEC</t>
  </si>
  <si>
    <t>Oficina de Planeación y de Desarrollo Institucional
Oficina Jurídica</t>
  </si>
  <si>
    <t xml:space="preserve">La Oficina de Planeación y Desarrollo Institucional estableció mediante levantamientos arquitectónicos realizados por la Ingeniera Civil María Alexandra Rosas Palomino y la Delineante de Arquitectura Cristina Campo Araque las áreas ciertas y reales del Inmuble que fueron aportadas a la Oficina Asesora Jurídica siendo competencia de dicha depenedencia llevar a cabo la actualización y registro de los títulos de propiedad. (Oficio 2,2-52,2/406 de 12 de junio de 2015)
Una vez recibida la información la Oficina Jurídica a través de oficio 2.5-92/492 del 23/06/2016 solicitó al Instituto Agustín Codazzi información respecto al procedimiento y requisitos necesarios para adelantar ante esa entidad el trámite pertinente de actualización de área real del predio ubicado en la calle 4 Nº5-30 antiguo Bancafé, así como el ajuste de la ficha catastral y actualización o modificación de la respectiva estructura pública del bien. Oficio radicado en el IGAC el 23/06/2016 con código 4192016ER2924-01-F:1-A:0. </t>
  </si>
  <si>
    <t>Registro de trámite de actualización</t>
  </si>
  <si>
    <t>Adelantar las gestiones administrativas  ante el IGAC,  encaminadas a determinar el área real del edificio y llevar a cabo el ajuste de la ficha catastral.y la modificación de la escritura.</t>
  </si>
  <si>
    <t>Tramitar la actualización de los registros  del inmueble   adquirido por la Universidad con Bancafé.</t>
  </si>
  <si>
    <t>Deficiencias en los mecanismos de control y seguimiento en la ejecución de recursos para la adquisición de inmuebles, colocando en riesgo los recursos transferidos al vendedor sin contar el título requerido para estos casos.</t>
  </si>
  <si>
    <t>La escritura pública se firmó el 6 de marzo de 2014, en la Cláusula Primera Objeto se identifica: “… LA PARTE COMPRADORA, los derechos de dominio y posesión real y efectiva que posee y ejerce sobre el inmueble que a continuación se determina, juntos con sus anexidades, mejoras, usos y costumbres inmueble consistente en: CASA DE DOS PLANTAS CON DOS LOCALES, DOS APARTAMENTOS Y EL LOTE DE TERRENO SOBRE EL CONSTUIDO UBICADO en la calle 4 No. 5-30 de la actual nomenclatura urbana de la ciudad de Popayán….”; pero esta edificación, donde funcionaba una entidad financiera ha tenido modificaciones y adecuaciones estructurales, cuyo diseño actual no coincide con lo registrado en la escritura.</t>
  </si>
  <si>
    <t>Vicerrectoría Administrativa -DAYS- Oficina de Planeación y Desarrollo Institucional</t>
  </si>
  <si>
    <t xml:space="preserve"> Comparado el resultado del avalúo presentado por el IGAC con los datos del Registro Catastral, se advierten inconsistencias sobre el área del terreno y el área construida; situación sobre la cual la Universidad deberá iniciar las acciones correspondientes ante el IGAC a fin de que la información sea consistente entre los registros documentales con las condiciones físicas del inmueble. (Ver tabla en e Informe).</t>
  </si>
  <si>
    <t>División Administrativa y de Servicios-Área de Planta Física 
 División TICS</t>
  </si>
  <si>
    <t>Existe soporte del contrato de adecuación Edificio Casa Rosada que ya tiene  acta de liquidación donde se adecúo de acuerdo a necesidades y para atención del problema de hacinamiento del Programa de Diseño Gráfico, adecuación de  espacios como salones,talleres.baños.
Cuadro áreas Facultad de Artes</t>
  </si>
  <si>
    <t xml:space="preserve">Porcentaje de programas reubicados en espacios  acondicionados </t>
  </si>
  <si>
    <t xml:space="preserve">Acometer obras civiles de mantenimiento y adecuación de los inmuebles de  la Universidad del Cauca  y destinarlos al funcionamiento de los programas académicos ofrecidos por la Facutad Artes. </t>
  </si>
  <si>
    <t>Establecer un Plan para la adecuación la infraestructura física requerida para el normal  desarrollo de los programas de la Facultad de Artes</t>
  </si>
  <si>
    <t>Lo anterior, desatendiendo los principios de planeación, eficiencia, eficacia, economía y responsabilidad; igualmente se estableció debilidades en los controles para la contratación, en especial el estudio de la necesidad de la compra venta del inmueble; los recursos invertidos no garantizaron la solución al problema planteado por la Facultad de Artes.</t>
  </si>
  <si>
    <t xml:space="preserve">Compra venta inmueble Edificio Bancafe.
• Mediante Escritura Pública No. 385 del 6 de marzo de 2014, la Universidad adquiere la posesión del inmueble ubicado en la calle 4 No. 5-30 de Popayán, por $2.000.000.000, donde funcionó Bancafe…”, soporta esta compra en el “Proyecto de Adquisición y adecuación de un inmueble, ubicado en el centro de la ciudad de Popayán, con el fin de mejorar las actuales condiciones  de hacinamiento en las que se desarrollan las actividades académicas de la Facultad de Artes, de la Universidad del Cauca”.
La compra del inmueble se apoya en el avalúo que practica el IGAC sobre el bien el 18 de julio de 2013, donde se resaltan aspectos como:
-“Hace parte del Sector Histórico de la ciudad de Popayán.
- ……declarado como Bien de Interés Cultural del ámbito Nacional, es considerado de CONSERVACION ARQUITECTONICO CARÁCTER 2. (Inmuebles que por su tamaño y presencia en el centro histórico deben ser conservados…. Lo cual no permite que los corredores y patios sean intervenidos)”.
De acuerdo con lo precitado, se concluye que la Universidad conocía las características especiales del bien y las limitaciones para el inicio de remodelaciones que le permitieran el uso a corto tiempo, para la finalidad por la cual fue adquirido. A la fecha, la Universidad no ha resuelto la situación de hacinamiento de la Facultad de Artes, pese a la inversión de recursos proyectados para tal fin.
</t>
  </si>
  <si>
    <t xml:space="preserve">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</si>
  <si>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 xml:space="preserve">   
Plan de mantenimientode la Planta física actualizado a las necesidades de desarrollo Institucional.
</t>
  </si>
  <si>
    <t xml:space="preserve">  Acorde con la proyección del Desarrollo Institucional,   establecer con los responsables de las Unidades académicas, las necesidades de mantenimiento, adecuación de planta física, amoblamiento y equipamiento, traducidos en los planes de: compras,  mantenimiento y de regulación física con sus correspondientes presupuestos, responsables y términos de ejecución.</t>
  </si>
  <si>
    <t>Incluir en el plan de compras la adquisición de elementos devolutivos y elaborar y registrar proyectos de inversión para su financiamiento con el fin de  fortalecer la dotación de elementos y equipos en las diferentes unidades académicas.</t>
  </si>
  <si>
    <t>Ineficiente gestión de recursos e inaplicabilidad de la herramienta de planificación presupuestal desde las instancias directivas de la Unidad Académica de Artes hasta el Consejo Superior, falta de celeridad en los procesos de compra y en la entrega de los elementos, que no garantiza una adecuada y oportuna prestación del servicio público.</t>
  </si>
  <si>
    <t xml:space="preserve">Equipamiento salas de sistemas y laboratorios.
• En cuanto a la adecuación física de las Salas de Cómputo de la Facultad de Artes, estas presentan goteras que han deteriorado el techo, no cuenta con una red de cableado estructurado que permita conectar los equipos de manera adecuada y tener acceso a internet.
• Los equipos de las Salas de Cómputo  no permiten la instalación de versiones de software actualizadas, algunos de los equipos no cuentan con licencias y en otros casos los que tienen no están actualizadas, el número de equipos no es suficiente para atender la demanda de estudiantes. Existen requerimientos de software propios para las prácticas académicas de los diferentes programas de la Facultad  que no son atendidos en el momento de la adquisición de equipos.
• Las especificaciones técnicas de estos equipos son deficientes y pueden considerarse obsoletos y que ya cumplieron su ciclo de vida útil.
• En el Plan de Compras aprobado para la vigencia 2013 la Universidad contempló solo la compra de elementos de consumo de papelería, eléctricos, ferretería y útiles de oficina entre otros y un rubro general por inversión para compra de equipos, sin considerar las necesidades reales de elementos y equipos para dotar los laboratorios y salas de computo de los diferentes departamentos.
• La Universidad a través de sus aplicativos SQUID y SIMCA en cada periodo académico factura y cobra a los estudiantes de la Facultad de Artes, servicios por concepto de laboratorios (salas de sistemas, fotografía, diseño, artes, entre otros), sin que estos se presten permanentemente en condiciones físicas adecuadas y con el equipamiento necesario (reactivos, insumos, lámparas de neón, software, hardware, mobiliarios, caballetes, mesas de estudio etc.) para facilitar las prácticas académicas, limitando el aprendizaje del estudiante. </t>
  </si>
  <si>
    <t xml:space="preserve">División de Gestión del Talento Humano.
Gestión Financiera.  </t>
  </si>
  <si>
    <t xml:space="preserve">  Plan anual de compras, con los requerimientos de la academia.</t>
  </si>
  <si>
    <t xml:space="preserve">  Incluir en el plan anual de compras, prioritariamente  todos los  requerimientos para el cumplimiento misional.</t>
  </si>
  <si>
    <t>NOTAS DE CONTABILIDAD 500-201400118 DEL 18-DIC-2014; 500-201400119 DEL 18-DIC-2014 Y 500-201400120 DEL 18-DIC-2014</t>
  </si>
  <si>
    <t>Registro contable del valor de la multa impuesta</t>
  </si>
  <si>
    <t>Comunicar el acto administrativo de sanción disciplinaria de multa para su  registro contable .</t>
  </si>
  <si>
    <t>Establecer y aplicar controles efectivos para la revelación de los hechos contables relativos a las multas impuestas por sanciones disciplinarias.</t>
  </si>
  <si>
    <t xml:space="preserve">Ausencia de seguimiento y conciliaciones de la información por siniestros de bienes muebles en servicio, ineficiente gestión en la reclamación de siniestros, deficiencias en el diseño y  aplicación de controles para el manejo y custodia de los bienes muebles e inmuebles y de cláusulas contractuales. </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</si>
  <si>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</si>
  <si>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 xml:space="preserve">Vicerrectoría Administrativa- División Administrativa y de Servicios </t>
  </si>
  <si>
    <t xml:space="preserve">La Oficina Juridica con oficio 2.3-92/674, remitió las sanciones convertidas en multa de las personas:  identificadas con cédulas: No. 10.540.556,No. 79.265.936 No. 15.243.583 .  Se incio el cobro persuasivo con los oficios 5-84/1284 del 9 de septiembre de 2015, 5-84/1381, 5-84/1285. Posteriormente, se levantaron los mandatos de pago No: 0002-15 de 15 de septiembre de 2015, 0004-15 de 06 de Octubre del 2015 y 0003-15 de 15 de septiembre del 2015, respectivamente. Se ofició a la oficina de instrumentos públicos con oficio No: 5-84/1603 de 23 de Octubre del 2015, para que se certifique si los ejecutoriados de la referencia aparecen inscritos como propietarios de bienes inmuebles. Se ofició a la Oficina de transito Municipal con oficio No 5-84/1604 5-84/1604, con el proposito de que certificaran si los ejecutados de la referencia figuran con matricula en el resgistro terrestre automotor. Con oficio 5-84/1605 de 23 Octubre del 2015 se oficio  a la Dian para verificar el numero de identificación tributaria y ultima dirección registrada en el RUT. Se ofició a los siguientes Bancos: Oficio 5-84/1606  de 23 de Octubre del 2015 Bancolombia, oficio 5-84/1607 del 23 de Octubre de 2015 al banco BBVA,Oficio 5-84/1608 de 23 de Octubre del 2015 al Banco Popular, oficio5-84/1609 del 23 de Octude del 2015 al Banco Davivienda, oficio 5-84/1610 del 23 de Octubre del 2015 al Banco Av Villas, oficio 5-84/1612 del 23 de Octubre del 2015, oficio 5-84/1613 del 23 de Octubre del 2015 Banco de Occidente, oficio 5-84/1614 del 23 de Octubre del 2015 al Banco Santander, oficio 5-84/1615 del 23 de Octubre del 2015 Bancoomeva, con el fin de certifiquen si tienen algun tipo de producto a su nombre. Con oficio 5-84/1610 del 23 de Octubre del 2015 se solicito a la Camara de Comercio del Cauca, se solicito si las personas en referencia se encuentran inscritas en la Camara de Comercio del Cauca. Las entidades respondieron, sin encontrar ningun bien o cuenta con dinero en sus cuentas.
Oficio 4.92/0916 de 24 de Junio de 2016 de la Vicerrectoria Administrativa sobre las acciones que se adelanta de multas a docentes. EL OFICIO HACE SEGUIMIENTO A NUEVOS PROCESOS? POR FAVOR ADJUNTAR OFICIO. </t>
  </si>
  <si>
    <t>Registro de deducción de nómina por multas.</t>
  </si>
  <si>
    <t>Descontar de las nóminas de sueldo o  prestaciones sociales los valores correspondientes a las multas impuestas como resultado de procesos disciplinarios.</t>
  </si>
  <si>
    <t>Establecer y aplicar controles efectivos a la ejecución inmediata de las sanciones de multa impuestas al talento humano universitario, por  efectos de la decisión.</t>
  </si>
  <si>
    <t>Sanciones de multa (Auto 356 del 02-Sept-2014 de Indagación Preliminar)
La Universidad del Cauca impuso sanciones de multa a tres docentes en los siguientes términos:
Resolución 129 del 9 de marzo de 2009, hace efectiva la sanción de suspensión que le fue impuesta al docente con c.c. Nro. 10.540.556, en cuantía de $3.336.432. Acto administrativo notificado personalmente el 19 de marzo de 2009.
Resolución 030 del 3 de marzo de 2009, hace efectiva la sanción suspensión impuesta al docente identificado con c.c. Nro. 79.265.936, en cuantía de $30.365.160. Acto administrativo comunicado al apoderado el 13 de abril de 2009
Resolución 031 del 3 de marzo de 2009, hace efectiva la sanción suspensión impuesta al docente identificado con c.c. Nro.15.243.583, en cuantía de $1.858.621. Acto administrativo comunicado al apoderado el 10 de abril de 2009.
En las resoluciones, se advierte que “La presente resolución presta mérito ejecutivo por vía de jurisdicción coactiva”. 
Sobre el proceso de cobro de las resoluciones antes mencionadas, los funcionarios de la División Financiera de la Universidad del Cauca – Tesorero y Contador- Certifican que “… con respecto a las resoluciones mencionadas, no se registraron contablemente valores por concepto de recaudos de multas impuestas a los ex docentes ….”. No evidenciaron acciones por parte de la Universidad tendientes al cobro de estos valores. 
Responsabilidades no reveladas contablemente a 31 de diciembre de 2013, lo que significa que hay subestimación en la Cartera por $35.560.213 de la Unidad 1 en la cuenta 147084 “Responsabilidades Fiscales”, con efecto en el patrimonio institucional en la cuenta 322501.
En la respuesta la Universidad soporta que inició las acciones de cobro por vía ordinaria para hacer efectivas las multas impuestas, por tanto es evidente que no habiendo utilizado el procedimiento de cobro coactivo que correspondía al interior de la Vicerrectoría Administrativa debió acudir a los estrados judiciales para evitar la pérdida de recursos para la Vicerrectoría de Cultura y Bienestar, presentándose debilidades en la estructuración y proceso del cobro coactivo.</t>
  </si>
  <si>
    <t>Dentro del procedimiento denominado Desarrollo actividades perdida y hurto PAGA 5.4.5 PR 10 se designa a la abogada de la dependencia para realizar investigaciones tendientes al resarcimiento y  la recuperación de los bienes de la Universidad</t>
  </si>
  <si>
    <t>Registro de designación de recurso humano</t>
  </si>
  <si>
    <t xml:space="preserve">Gestionar el recurso humano  para la instrucción de investigaciones tendientes al resarcimiento y  la recuperación del bien. </t>
  </si>
  <si>
    <t>Establecer y aplicar controles efectivos a la Administración,  custodia,registro y seguimiento  de los  recursos físicos devolutivos y de consumo  de la Universidad.</t>
  </si>
  <si>
    <t>d) Entre el Área de Adquisiciones e Inventarios y la Vicerrectoría Administrativa, no es consistente la información reportada sobre elementos perdidos, por cuanto revisados los documentos suministrados a la auditoría y los registros en los sistemas de información, se detectó que no hay conocimiento y revelación oportuna de los  hechos en ambas Dependencias de todos los siniestros ocurridos. En el Área de Adquisiciones e Inventarios no se reportó: 1 Cámara de Video Sony por $16.659.920, 1 Equipo Móvil y 1 PC portátil (junio y julio de 2013) por $3.475.000 y daños de equipos eléctricos y electrónicos sin cuantía; mientras que en Vicerrectoría Administrativa se desconocía la pérdida de: 4 video proyectores, 2 PC Portátil DELL y 1 PC Portátil Toshiba, registrados por $15.993.963. 
e) Existiendo bienes devolutivos perdidos por $10.078.446 que a diciembre de 2013 no habían endilgado responsabilidad a los funcionarios que tenían a cargo los bienes y a octubre 17 de 2014  no han sido recuperados ni devueltos, como se evidencia en esta  tabla: (Ver tabla " Bienes perdidos que no han sido indemnizados” en el Informe).</t>
  </si>
  <si>
    <t xml:space="preserve">Vicerrectoría Administrativa </t>
  </si>
  <si>
    <t xml:space="preserve"> Instrumento de reporte de pérdida implementado </t>
  </si>
  <si>
    <t>Establecer e implementar mecanismos e instrumentos  para el reporte oportuno por parte del cuentadante, de la pérdida de bienes universitarios como soporte  al registro contable y  a  la reclamación   para su reposición por el  Contratista, Aseguradora y/o el Servidor Universitario.</t>
  </si>
  <si>
    <t>División Administrativa y de Servicios-Área de Adquisiciones e Inventarios</t>
  </si>
  <si>
    <t>Se reporta mensualmente a la Aseguradora el ingreso de nuevos bienes a la Universidad que deben ser amparado, se encuentran en el PROCEDIMIENTO PA-GA- 5,4,5-FOR-10</t>
  </si>
  <si>
    <t>Porcentaje de novedades reportadas</t>
  </si>
  <si>
    <t xml:space="preserve">Reportar  a la Aseguradora,  las novedades sobre el ingreso  a la Universidad de nuevos bienes muebles   susceptibles de amparo. </t>
  </si>
  <si>
    <t xml:space="preserve">Aplicar Acuerdo 068 de 2008 </t>
  </si>
  <si>
    <t>c) La adquisición de los bienes muebles no se reporta oportunamente a la Aseguradora para la incorporación en las pólizas de seguros vigentes de corriente débil, toda vez que su comunicación no la realizan en el mismo mes de compra ni en el período siguiente.</t>
  </si>
  <si>
    <t>Instrumento de reporte de pérdida</t>
  </si>
  <si>
    <t xml:space="preserve">b) Se advierte que los bienes que se perdieron en sitios donde había servicio de vigilancia privada la Entidad no ha adelantado las acciones para su resarcimiento, en cumplimiento de lo pactado en el Contrato No.12 de 2013, habiendo utilizado sus propias pólizas para la reclamación, situación que conlleva el incremento del valor de la prima de la póliza aplicada. </t>
  </si>
  <si>
    <t>Existe el certificado de la póliza en donde se incluye el edificio de Bancafè</t>
  </si>
  <si>
    <t>Póliza actualizada con los bienes inmebles de reciernte adquisición</t>
  </si>
  <si>
    <t>Actualizar la póliza con los bienes inmebles que adquiera la Universidad, incluyendo el edificio de Bancafé.</t>
  </si>
  <si>
    <t xml:space="preserve">a) En cuanto a bienes inmuebles, respecto de la compra del Edificio Bancafe no se evidenció el cubrimiento de su amparo dentro de las pólizas de la Universidad. </t>
  </si>
  <si>
    <t>Vicerrectoria de Cultura y Bienestar
División de Cultura y Patrimonio.
 División Administrativa y de Servicios- Área Adquisiciones  e Inventarios.</t>
  </si>
  <si>
    <t>Reporte compra de bienes y pérdidas.
Revisada la información de las novedades reportadas a la Aseguradora de los bienes adquiridos, perdidos y dañados durante la vigencia 2013, se detectaron deficiencias administrativas y de revelación contable, a saber:
a) A diciembre de 2013 los bienes perdidos seguían registrados en la propiedad, planta y equipo, siendo objeto de depreciación, como se muestra en la siguiente tabla; en consecuencia los registros contables de los hechos acaecidos no se realizan de manera oportuna en los estados contables, existiendo ajustes en el año 2014 y reconocimiento de ingresos de las indemnizaciones. (Ver tabla “Bienes perdidos revelados en Cuenta 1670 a Diciembre 2013” en el Informe).</t>
  </si>
  <si>
    <t xml:space="preserve"> División Administrativa y de Servicios- Gestión de Bienes y Suministros-Vicerrectoria de Cultura y Bienestar, División de Cultura y Patrimonio  </t>
  </si>
  <si>
    <t>Dentro de los procesos de conservación y preservación de los elementos patrimoniales, la Vicerrectoría de Cultura y Bienestar, empieza el proceso de verificacion con empaques y embalajes con papeles espceiales segun los talleres presenciales del Área de fortalecimientos de los museos del Ministario de Cultura, el IIP_2016, en el Museo Casa mosquera, se evidencia a partir de los elementos guardados y la prservación en los elementos expuestos en las salas del museo, al igual que el cambio de luminarias en las salas que permiten tener luz led, luz fria que no deteriora los tejidos y el papel de los manuscritos. (todo se puede observar en el sitio) (aun falta documentar en el invetario las piezas intervenidas) proceso que se desarrollara en el 2016.</t>
  </si>
  <si>
    <t>Acto administrativo de formalización  sobre  la naturaleza jurídica y clasificación de los bienes históricos  y culturales, incluyendo los bienes en custodia, con protocolos de salvaguarda contra efectos previsibles.</t>
  </si>
  <si>
    <t>Realizar un inventario físico y registro fotográfico de los bienes históricos de arte y cultura  en custodia  y ajustar la  información respecto de los documentos que respaldan su existencia.</t>
  </si>
  <si>
    <t>Establecer y aplicar controles efectivos a la administración,  custodia, registro y seguimiento  de los  bienes históricos de  Arte y Cultura de  la Universidad.</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</si>
  <si>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</si>
  <si>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 xml:space="preserve">f) Uno de los riesgos identificados es que los elementos puedan ser cambiados o sustraídos, por el desorden e inexactitud de los inventarios documentales de estos bienes al no contar con un inventario detallado con registros fotográficos, peso, tamaño, diseño, calidad del material etc., para este tipo de bienes, en atención al Párrafo 177 del Régimen de Contabilidad Pública 2007 “En el caso de los bienes históricos y culturales debe existir el acto jurídico que los considere como tales.”, la Ley General de Patrimonio Cultural No. 1130 del 15-02-2007 donde se advierte de los protocolos a implementar y Ley 397 del 7-08-1997 sobre patrimonio cultural; otro riesgo es el modo de conservación ya que los elementos se encuentran envueltos en papel común y en empaques no adecuados para este tipo de elementos; por tanto la Universidad del Cauca no está tomando las medidas necesarias para salvaguardar los bienes contra efectos previsibles  y revelar todos los bienes históricos y patrimoniales que posee. </t>
  </si>
  <si>
    <t>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t>
  </si>
  <si>
    <t>Inventario actualizado de bienes históricos en custodia.</t>
  </si>
  <si>
    <t>e) En la relación de los elementos descritos en el sobre No.2 se resalta “No.60 IMAGEN”, el cual no se encontró, (se relaciona el nombre de exfuncionario del Museo de la Universidad del Cauca), hecho sobre el cual no se ha iniciado las averiguaciones pertinentes a fin de determinar responsables de la custodia y la ubicación del mismo. Por lo genérico y difuso de los inventarios y por el desconocimiento del origen y trayectoria histórica de los bienes, no es posible determinar la cuantía de la imagen referida en el sobre No.2.</t>
  </si>
  <si>
    <t xml:space="preserve">d) Los datos registrados en el inventario documental de las piezas históricas, confrontado con los elementos físicos, no dan certeza de la calidad de las piezas, de sus tamaños y  peso, principalmente para los fragmentos de resortes, resortes y narigueras (varias se identificaron por cantidad y no por sus características específicas como las descritas con placas No.000006 a la 000015, 000040 y 000041); otros datos están repetidos en la relación del inventario y algunos elementos no fue posible identificarlos físicamente, a saber: en el código 20410024 las narigueras con placas No.000010, 000019, 000025 (repite datos), 000048 y 000049.  </t>
  </si>
  <si>
    <t>c) Los datos registrados en los inventarios de la cuenta “1960 Bienes de Arte y Cultura”, confrontados con las piezas físicas, no concuerdan con las diferentes relaciones documentales que posee la Universidad del Cauca, tales como: 
1-En el sobre 1 reposa “media bolita de oro” marcada con No.66 que no está registrada en el inventario de la Universidad.
2-Los collares descritos con placas 000085 (sobre 2 No.121 y 119), 000001 y 000002 (sobre 2, con No.49 y 50), 000003 (sobre 2 No.52 con piedra azulosa), 000004 y 000005 (sobre 2, con No.48 y 51) corresponde a algunas cuentas de collares colgadas en hilos, pero en ningún momento son collares completos.
3-Las piezas del código 20410016 y placa 000001 “Cuadro c/55 anzuelos de oro…, es un ítem con varios elementos: 55 anzuelos, 11 narigueras y 5 figuritas de diversos tamaños, que están en el sobre No.2.
4-La cantidad de zarcillos de oro y tumbaga no concuerdan entre los dos documentos.</t>
  </si>
  <si>
    <t xml:space="preserve"> División Administrativa y de Servicios- Gestión de Bienes y Suministros-Vicerrectoria de Cultura y Bienestar </t>
  </si>
  <si>
    <t xml:space="preserve">Documento de avalúo </t>
  </si>
  <si>
    <t>Realizar el avalúo de los bienes históricos de arte y cultura en custodia y actualizar técnicamente  su información contable.</t>
  </si>
  <si>
    <t>debilidades en los mecanismos de control y seguimiento a los bienes muebles y culturales, ineficiente gestión al no atender compromiso institucional para contar con bóveda en el Museo Mosquera para guardar estas piezas históricas, e inobservancia de las medidas legales para salvaguardar, valorar y difundir el patrimonio cultural de la Nación.</t>
  </si>
  <si>
    <t>b) Estos elementos están contabilizados con valores poco representativos en comparación con el valor razonable de los bienes muebles de carácter histórico y cultural, toda vez que según los párrafos 191 y 195 contenido en el Marco Conceptual del Régimen de Contabilidad Pública, los bienes de arte y cultura “se reconocen por su costo histórico y no son susceptibles de actualización”. Sin embargo en el Acta de entrega que hizo al Banco de la República en 1982 por parte de la Universidad, se relacionan “elementos sin precio”, no permite tener certeza si están registrados o no en la contabilidad.</t>
  </si>
  <si>
    <t xml:space="preserve">Se establece el contrato 004 del 15 de abril de 2015 con la restauradora Patricia Caicedo para llevar a cabo las actualizaciones de los inventarios de la boveda, consignados en el documento final y con registro fotográfico.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Terminada esta etapa se programará la realización del avalúo correspondiente.  Consta en la División de la Gestión de la Cultura  tres documentos parciales relativas al   inventario físico de las piezas patrimoniales y artísticas, donde se consigna el estado de conservación, la nueva codificación y la ubicación de los mismos, fechas de los informes  28 septiembre, 6 y 13 de octubre del 2015 suscrito por María Patricia Caicedo- Restauradora de bienes muebles. </t>
  </si>
  <si>
    <t>Documento de estudio y viabilidad para el diseño y la construcción de la bóveda.</t>
  </si>
  <si>
    <t>Realizar los estudios para la ubicacion,diseño y construcción de una bóveda  destinada a la preservación, protección y seguridad de las piezas históricas universitarias y determinar su viabilidad</t>
  </si>
  <si>
    <t xml:space="preserve">Bienes de museo en custodia.
“Acta de Ingreso Provisional de Elementos No. 27”, suscrita el 30 de agosto de 2000, mediante la cual la Universidad del Cauca entregó de manera  provisional, los elementos de museo en custodia la Entidad identificada con NIT 891580000-0; oficio G-109 del 12-04-2000 del Banco de la República y Acta de entrega suscrita el 29-08-2000, Ley general de patrimonio cultural No.397 del 7-08-1997, Ley 1130 del 15-02-2007,  Ley 599 del 24-07-2000 y Acuerdo 043 de 2002.
Los bienes de la Universidad del Cauca revelados como joyas, entregadas en custodia provisional desde el año 2000, objeto de verificación fiscal en esta auditoría, se encuentran en dos cajas de madera (la caja 2 contiene diez sobres de manila), presentan inconsistencias entre los elementos descritos por la Entidad en su aplicativo SRF, con lo existente y los registros documentales de los inventarios de bienes históricos y culturales; situación que genera riesgos de pérdida, por las siguientes situaciones:
a) Los bienes entregados en custodia y relacionados por la Entidad en los documentos de entrega, no cuentan con registros fotográficos que permitan una identificación física para facilitar un adecuado control y verificación; con el agravante que la entrega de éstos no se encuentra respaldada en títulos de custodia. </t>
  </si>
  <si>
    <t>Divisiñon Administrativa y de Servicios- Àrea , Gestión de Bienes y Suministros, Decanatura Facultad Ciencias Agrarias, Oficina de Planeación.</t>
  </si>
  <si>
    <t xml:space="preserve"> Inventario actualizado de bienes históricos en custodia.</t>
  </si>
  <si>
    <t>Realizar un inventario físico  y registro fotográfico de los bienes históricos de arte y cultura  en custodia  y ajustar  la   información con los documentos que respaldan su existencia.</t>
  </si>
  <si>
    <t>División Administrativa y de Servicios- Àrea , Gestión de Bienes y Suministros, Decanatura Facultad Ciencias Agrarias, Oficina de Planeación.</t>
  </si>
  <si>
    <t xml:space="preserve">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</si>
  <si>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Plan de Compras</t>
  </si>
  <si>
    <t>Considerar en el Plan de Compras las caracterìsticas de los bienes a adquirir de acuerdo con las necesidades y especificaciones de las Unidades Académicas y Dependencias Administrativas.</t>
  </si>
  <si>
    <t>Establecer y aplicar controles efectivos a la Administración,  custodia, registro y seguimiento  de los  recursos físicos devolutivos y de consumo  de la Universidad.</t>
  </si>
  <si>
    <t>Situaciones por controles inadecuadamente diseñados y poco efectivos, dispersión de la información en el desarrollo de los Convenios y proyectos y por registros contables errados; que no garantizan información financiera consistente ni confiable sobre la propiedad, planta y equipo y recursos ejecutados por convenios, y genera sobrestimación en las cuentas del balance 1655 y 3255 por $38.665.251. Adicionalmente no se ha revelado los hechos en las cuentas de orden acreedoras.</t>
  </si>
  <si>
    <t>Bienes Facultad Ciencias Agrarias.
En la visita realizada el 23 de octubre de  2014 a la Facultad de Ciencias Agrarias, se encontró elementos devolutivos en mal estado que no han sido reparados a pesar que fueron trasladados al área de mantenimiento desde hace varios meses, y otros no han sido dados de baja en tanto se encuentran como inservibles desde hace varios años y meses, a saber:
a) En el laboratorio de “Reología y Empaque” un Horno marca CENTRICOL, sin código, dañado desde hace un año aproximadamente, el cual no ha sido reparado ni comunicado su estado al área de Adquisiciones e inventarios.
b) En la Planta Piloto se han entregado elementos para la reparación que no han sido devueltos para su servicio, como: una Plancha de calentamiento con agitación magnética desde mayo de 2014, una Empacadora al vacío Javar, Ref.E-Basic 21 desde el 20 de junio de 2014, una Autoclave de esterilización Serie 8309448 y un Pie de rey digital Marca Somet desde el 12-09-2014, entre otros como Agitadores magnético Fisher.
c) En un pasillo y baños del sector donde están ubicadas aulas de clases, se encuentra un molino grande sin marca ni placa, y una nevera Haceb con UDC 8002060041, que no han sido entregados para su baja. 
d) Se detectan deficiencias en el registro oportuno y adecuado de los bienes devolutivos recibidos por la suscripción de Convenios con otras entidades para desarrollar proyectos de investigación en la Universidad del Cauca, y en la formalidad para la entrega en comodato o custodia, de acuerdo a las condiciones pactadas. 
e) A diciembre de 2013, figuran  bienes contabilizados en la cuenta propiedad planta y equipo de la Universidad, que corresponden al Acta de Liquidación Unilateral suscrita en enero de 2011 con el CIAT , donde se estableció que la custodia de bienes estaría a cargo de la Universidad el Cauca, debiendo llevar su control por fuera de las cuentas de balance.
Lo anterior corresponde al Proyecto de Quinua derivado del Convenio 028/05 MADR/CIAT con el Ministerio de Agricultura y Desarrollo Rural y el CIAT, mediante el cual se recibieron: una BASCULA BANANERA CODIGO 20899009 y Placa 000014 (PLACA Ministerio MA18397), una MAQUINA  DOCIFICADORA EN ACERO INOXIDABLE CONTROLES ELECTRONICOS Y TORNILLO SIN FIN, CÓDIGO 20899091 y Placa 000022 (Placa Ministerio MA20144) y un MEDIDOR DE HUMEDAD DE GRANOS, CODIGO 20899086 y Placa 000014 (Placa Ministerio MA20145), revelados en la cuenta 165501 por $16.377.099; elementos que a diciembre de 2013 y octubre de 2014 no estaban en funcionamiento por inservibles, ni han sido devueltos al Ministerio de Agricultura a pesar de las solicitudes para que la Universidad formalice su uso o devolución, No. 20122510108471 del 19 de abril de 2012 y 20145810000421 del 28 de agosto de 2014; donde reportan todos los bienes derivados del Convenio 028/2005 que ascienden a $38.665.251 (incluyendo los dañados).
f) De otra parte, en la verificación física de los elementos devolutivos ubicados en la Planta Piloto de la Facultad de Ciencias Agrarias, se encontró elementos de consumo comprados en el 2014 que no cumplen las características requeridas, y por tanto afectan los procesos que necesitan de su uso; puntualmente los coladores solicitados en acero inoxidable para el laboratorio de vegetales que se compraron en otro material de mala calidad, e insumos y materiales contaminados por roedores que fueron devueltos al área de Adquisiciones e inventarios, razón por la cual no fue posible utilizarlos en las prácticas de alimentos.</t>
  </si>
  <si>
    <t>Division Administrativa y de Servicios- Àrea , Gestión de Bienes y Suministros, Decanatura Facultad Ciencias Agrarias, Oficina de Planeación.</t>
  </si>
  <si>
    <t>Se adjunta el documento generado en el Sistema de Recursos Físicos ACTA DE INGRESO 2012037 con fecha 19 de octubre de 2012, en donde se hace le ingreso a los bienes al Sistema de Recursos Físicos, el 18 de junio de 2015 mediante documento de baja 226 número 2015002 se dá de bajas los bienes que están inservibles y en el reporte de cuenta personal de la funcionaria Lucila Certuche se encuentran registrados los bienes que están en buen estado.</t>
  </si>
  <si>
    <t>Porcentaje de registros rectificados</t>
  </si>
  <si>
    <t>Rectificar el  registro  contable  sobre el bien entregado en comodato por el CIAT a la Facultad de Ciencias Agrarias.</t>
  </si>
  <si>
    <t xml:space="preserve"> 
División Administrativa y de Servicios -Área de Gestión de Bienes y Suministros </t>
  </si>
  <si>
    <t xml:space="preserve">
a) 1. Codificar el horno CENTRICOL de acuerdo a los lineamientos  de adquisición del equipo.  
 2.Efectuar el diagnóstico del  estado del horno.               
3. Realizar la reparación respectiva.
4. Gestionar el registro y codificación del equipo ante la DYAS de la Universidad
5.En el caso de lasplanchas de calentamiento  planchasde, la autoclave y el pie de rey se enviaron al área de equipos en mes de mayo y junio de 2014 con formato institucional, se hizo seguimiento personal  correo electronico en los meses de julio a diciembre, no se consigue el repuesto.
6.Los equipos del Ministerio se identificó a nombre de quien esta la custodia se inicio el trámite desde el mes de septiembre, se remitieron al área de  equipos la bascula bananera y la empacadora de harinas  para el concepto tecnico, con el concepto tecnico se envio 8.9.6/17 de octubre de 2015 a la Vicerectoria Administrativa para ser dados de baja hasta la fecha no hay respuesta.
a) 1.En relación a la codificación del horno de convección forzada marca CENTRICOL, se encontró que, este fue adquirido dentro del marco del proyecto “PRODUCCION Y CARACTERIZACIÓN DE PELÍCULAS FLEXIBLES BIODEGRADABLES POR EXTRUSIÓN DE TORNILLO SIMPLE A PARTIR DE ALMIDON DE YUCA, PLASTIFICANTE Y PLA”, ejecutado por el CENTRO NACIONAL DE PRODUCTIVIDAD E INNOVACIÓN DEL CAUCA -CREPIC- mediante convenio especial de cooperación 096-2008Z3816-3433 entre el CIAT y el CREPIC, desde el 22 de julio del 2008 hasta el 21 de julio del 2011, por tanto el equipo no posee código UDC. Sin embargo el horno se identificó con un codigo interno del laboratorio mientras se realiza el proceso de transferencia del quipo a la universidad del cauca. de  ara constancia se anexa una copia de la factura correspondiente a la compra del equipo con código C.E. 7142 del respectivo informe y Factura de venta No. 25232. Por tal razón este equipo no se encuentra dentro del inventario de la Universidad del Cauca. No obstante como acción correctiva se le generó un código interno de laboratorio enmarcado dentro del proceso de acreditación, dicho código es:LR-MM-PE-RE-17.                                          
 2. En el diagnostico realizado se observó que el horno presenta el motor de ventilador averiado.
3. Se realizó el proceso de cotización, compra e instalación del motor del ventilador marca DAYTON. De esta manera el equipo quedó funcionando correctamente y a disposición de los usuarios.4.
4. Para este primer trimestre se le solicitará información al Área de Equipos  enviados para reparación.
5. Se gestionará la baja de los equipos del ministerio para realizar el trámite de comodato
6. Se realizará ante el Área de Inventarios el trámite correspondiente para retirar a l molino y la nevera del pasillo.
El control a los bienes de la Universidad se efectúa a través del aplicativo help desk, cuya herramienta permite hacer seguimiento a los bienes en condición de deterioro y corresponder a las solicitudes de recuperación. Según reporte del Área de Mantenimiento para el periodo 2016-I se registraron 5.141 solicitudes de las cuales se atendieron 4995 (97%). En el caso de la Facultad de Ciencias Agrarias se recibieron 271 solicitudes, atendidas 252 (93%).  Para el caso de las acciones preventivas, existe un documento estratégico denominado Plan de mantenimiento 2013-2017. 
La política hace parte de los requerimientos de las NIIF, la consultoría externa recomendó la formulación de las políticas internas, las que deben plantearse hasta el mes de junio de 2017.</t>
  </si>
  <si>
    <t>Diagnóstico</t>
  </si>
  <si>
    <t>Diagnosticar el estado de bienes de la  Facultad de Ciencias Agrarias  sin funcionamiento por daños o deterioro,  o los entregados en comodato  mediante convenios,  y adoptar las medidas necesarias para su recuperación,  reparación  entrega al funcionamiento o baja.</t>
  </si>
  <si>
    <t xml:space="preserve">Entrada a almacen doc. 204-20100017 y orden de pago 715-21000226 de conformidad con el valor de avaluo del IGAC, no requiere ajuste. 
</t>
  </si>
  <si>
    <t>Registro contable modificado</t>
  </si>
  <si>
    <t xml:space="preserve">Revisar y ajustar el registro y reconocimiento contable del inmueble </t>
  </si>
  <si>
    <t xml:space="preserve">Establecer y aplicar controles efectivos al registro y reconocimiento contable de los inmuebles de propiedad de la Universidad del Cauca,  acordes al RCP.
</t>
  </si>
  <si>
    <t>Por deficientes controles en el registro y reconocimiento de los inmuebles, y controles de seguimiento.</t>
  </si>
  <si>
    <t xml:space="preserve">Registro contable Centro Universitario de Salud.
En el registro contable del predio donde funciona el Centro de Salud (placa 000001 del Código 30601021) se invirtió los costos de adquisición del lote de terreno y de la casa, según avalúo técnico del IGAC suscrito el año 2010, toda vez que los $35.400.000 contabilizados en la cuenta 164001 corresponde al valor del lote, y en la cuenta 160501 se registra el valor de la casa por $32.640.000. </t>
  </si>
  <si>
    <t xml:space="preserve"> 
División Administrativa y de Servicios -Área de Gestión de Bienes y Suministros
 Área Planta Física
</t>
  </si>
  <si>
    <t>Registro Contable 543-201400001 de 31-12-2014 del 31-12-2014.</t>
  </si>
  <si>
    <t xml:space="preserve">Porcentaje de registros contables ajustados </t>
  </si>
  <si>
    <t xml:space="preserve">Rectificar el registro contable de la cuenta 161501  tomando como base el catálogo General de cuentas de la CGN. </t>
  </si>
  <si>
    <t>Establecer y aplicar controles efectivos al registro y reconocimiento contable de los inmuebles de propiedad de la Universidad del Cauca,  acordes al RCP.</t>
  </si>
  <si>
    <t>Inadecuada aplicación de las normas técnicas contables de la propiedad, planta y equipo, y de los controles establecidos en procesos de contratación y financiera</t>
  </si>
  <si>
    <t>Centro Atención Fisioterapia.
La cuenta 161501 está sobrestimada en $164.085.748 a diciembre de 2013 por cuanto verificado el expediente del Contrato No.2.3-31.4/041 y las obras relacionadas con el Centro de Atención de Fisioterapia de la Facultad de Ciencias de la Salud, se identificó que la obra completa se ejecutó por $268.062.857 (incluyendo IVA de $2.058.739) y el contrato fue liquidado el 13 de agosto de 2013; cuyo pago final fue realizado el 26 de diciembre de 2013.</t>
  </si>
  <si>
    <t>El contrato de contrucción del Consultorio Jurídico se concluye en dic 31-2015.
Para el primer semestre del 2016, la sede estará habilitada para el funcionamiento del Consultorio Jurídica</t>
  </si>
  <si>
    <t>Inmueble habilitado pare el funcionamiento del Consultorio Jurídico.</t>
  </si>
  <si>
    <t>Concluir el proyecto de la obra civil del  inmueble adquirido para  el funcionamiento de el Consultorio Jurídico ubicado en San Camilo y  habilitarlo para su funcionamiento.</t>
  </si>
  <si>
    <t xml:space="preserve">Ineficacia en el uso de la herramienta de planificación estratégica y deficientes controles en el registro y reconocimiento contable de los inmuebles de la Entidad.
</t>
  </si>
  <si>
    <t xml:space="preserve">Reconocimiento y uso predio para Consultorio Jurídico.
• Visitado el inmueble ubicado en el barrio San Camilo, comprado en el 2010 para el funcionamiento del Consultorio Jurídico de la Universidad, se constató que las dos edificaciones, a octubre de 2014, no están al servicio de la Entidad ni en condiciones de uso, a pesar de haber invertido recursos por  $690.620.933. Inmueble que ha generado erogaciones por impuesto predial.
• Consultada la información reportada por el aplicativo SRF se identifica registros en la cuenta 164001 del inmueble (placa 000002 del Código 30601021) del costo histórico por $292.074.550 (avalúo según IGAC), y adiciones de obras nuevas mediante Contrato 2.3-31.4/0130 de 2011 y OPS 774/2012 para la obra estructural de un edificio de tres pisos con cubierta por $396.012.114 (costo sin IVA) a 31-12-2013, siendo objeto de depreciación. Hechos que no fueron reconocidos correctamente en la cuentas 163702 y 163703 ni revelados en las notas a los estados contables de 2013.
Lo anterior, ha obligado a que la Universidad incurra en otros costos para el funcionamiento de Consultorio Jurídico, como es caso del arrendamiento de una casa que entre septiembre de 2010 y junio de 2014 le ha costado $30.605.461 (ver tabla) además del mantenimiento de estas instalaciones. Recursos que podrían ser optimizados para actividades propias de la misión. (Ver tabla “Obras Consultorio Jurídico” en el Informe).
</t>
  </si>
  <si>
    <t xml:space="preserve"> 
División Administrativa y de Servicios -Área de Gestión de Bienes y Suministros
 División Tics.</t>
  </si>
  <si>
    <t>Registro Contable inmueble placa 000002 código 30601021 Consultorio Jurídico.
Se anexa documento 256 - 20140001 con fecha 31 de diciembre de 2014</t>
  </si>
  <si>
    <t xml:space="preserve">Rectificar el registro contable del inmueble placa 000002 del Código 30601021 y sus obras nuevas, y ajustarlos tomando como base el catálogo General de cuentas de la CGN. </t>
  </si>
  <si>
    <t xml:space="preserve"> 
División Administrativa y de Servicios -Área de Gestión de Bienes y Suministros
 </t>
  </si>
  <si>
    <t>Hacen parte del informe mensual de movimientos en el cual se hace conciliacion trimestral con la division financiera resolucion 837</t>
  </si>
  <si>
    <t xml:space="preserve">Conciliaciones mensuales </t>
  </si>
  <si>
    <t>Realizar conciliaciones mensuales de la información de depreciación y amortización de bienes entre los reportes del sistema SRF y los  generados en la División de las Tics.</t>
  </si>
  <si>
    <t>Errores en la selección de información en el campo de "Tipo de depreciación", en la vida útil de los bienes intangibles y en las cuentas parametrizadas, y por deficiencias en los mecanismos de control y seguimiento a los sistemas de información destinados para el registro detallado de libros auxiliares de la propiedad, planta y equipo e intangibles</t>
  </si>
  <si>
    <t>Depreciación y Amortización.
Los valores de depreciación y amortización calculados en el mes de diciembre de 2013 a través del aplicativo SRF, presentaron diferencias entre los reportes generados y consolidados en el "Balance Área Comercial" y los registros detallados a nivel de subcuentas por centros de costos (Verificado en el reporte suministrado por la Oficina de Sistemas), como se evidencia en la siguiente tabla, donde el mayor valor para la Depreciación fue $16.861.319 y para Amortización $2.389.885. (Ver tabla “Cálculo Depreciación y Amortización SRF diciembre 2013” en el Informe).</t>
  </si>
  <si>
    <t xml:space="preserve">Actas Nº 5.2-1.56/005 del 09/01/2015 (Se realizó conciliciación corte 31 de diciembre de 2014)
Actas Nº 5.2-1.56/035 del 27/07/2015  (Se realizó conciliciación corte 30 de junio de 2015)
Actas Nº 5.2-1.56/041 del 10/09/2015.  (Se realizó conciliciación corte 30 de junio de 2015)
Actas Nº 5.2-1.56/051 del 23/10/2015.  (Se realizó concliciación corte 30 de septiembre de 2015)
</t>
  </si>
  <si>
    <t>Registros  mensuales de conciliación</t>
  </si>
  <si>
    <t xml:space="preserve">Conciliar mensualmente los registros de la cuenta de intangibles en el SRF y de sus respectivos informes,  sujetando sus criterios  a los  establecidos por la CGN para su amortización . </t>
  </si>
  <si>
    <t xml:space="preserve">Deficiencias en el diseño y en la aplicación de mecanismos de control y seguimiento al funcionamiento de los sistemas de información y por diferentes criterios aplicados para vida útil de los intangibles en la selección de opciones dadas por el aplicativo SRF al momento de ser reconocidos contablemente; que generan información inconsistente de la amortización y vida útil de los activos intangibles e incertidumbres en los saldos revelados en la cuenta 197508 por $1.166.844.915. </t>
  </si>
  <si>
    <t>Activos Intangibles.
• La Universidad del Cauca no ha establecido en su Manual de Políticas y Prácticas Contables, una política que establezca la vida útil finita de los intangibles en servicio, para efectos de su amortización y registro contable, acorde al tiempo en el cual estima recibir beneficios económicos o el potencial de servicios. 
• En efecto se observa que la Entidad mediante el aplicativo SRF está liquidando y registrando la amortización de sus activos intangibles con parámetros diferentes establecidos por la Contaduría General de la Nación sólo para efectos del reconocimiento y revelación contable de la adquisición y depreciación de los activos de menor cuantía. Situaciones detectados en bienes con los códigos 22599100, 22502013, 22501999 placa 000237, 22502022 placas 000025 a 000029, 22501018); y en los códigos 22502013, 22502010, 22501110, etc. seleccionaron en el campo "Tipo depreciación" la opción "DEPRECIACION" y no "AMORTIZACION" (a través de varias vigencias incluyendo 2013). 
• En la información generada bajo la forma ACGA del SRF se detectan elementos intangibles que estimaron depreciar a 5 años, pero se revela que se deprecian a mayor número de meses que superan este tiempo (Código 22502013-Placa 000003 se viene calculando respecto a 120 meses; Código 22502013-Placa 000001 con 84 meses).
• En licencia Oracle registrada en el SRF se adicionó costos de $16.832.510  por conceptos de "MEJORAS" con vida útil diferente (2 meses) a la ingresada al momento de su adquisición y reconocimiento contable (12 meses), como fue el caso del artículo con placa 000002 en el Código 22502021 por $16.832.510.</t>
  </si>
  <si>
    <t>Oficina Jurídica.
División Administrativa y de Servicios -Área de Gestión de Bienes y Suministros
Supervisor contrato de comodato</t>
  </si>
  <si>
    <t xml:space="preserve">La Universidad del Cauca a través del Acuerdo Superior N° 012 de 2018, determinó sus políticas contables, entre ellas, las relativas a los activos intangibles Título 10, capítulo I, artículos 204  ss
</t>
  </si>
  <si>
    <t>Política</t>
  </si>
  <si>
    <r>
      <t>Establecer  una política sobre  la vida útil finita de los intangibles en servicio.</t>
    </r>
    <r>
      <rPr>
        <sz val="9"/>
        <color indexed="10"/>
        <rFont val="Arial"/>
        <family val="2"/>
      </rPr>
      <t/>
    </r>
  </si>
  <si>
    <t>Con Acta de Liquidación de fecha 28/07/2015, se liquidó el contrato 2,3-12/048 del 2008.</t>
  </si>
  <si>
    <t>Contrato liquidado</t>
  </si>
  <si>
    <t>Liquidar el contrato de Comodato 2.3-12/048 del 2008</t>
  </si>
  <si>
    <t xml:space="preserve">Debido a que la Universidad carece de controles efectivos para el seguimiento y monitoreo de los bienes dados en comodato, no actualización periódica del inventario de bienes y genera sobreestimación en la cuenta 192005 y subestimación en la cuenta 323001 por $120.640.000 en cada cuenta, con información financiera no ajustada a la realidad jurídica y económica de la Institución. </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</si>
  <si>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</si>
  <si>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Los equipos entraron bajo el documento No.
    01-255-20150001 del 18 de septiembre de 2015</t>
  </si>
  <si>
    <t>Registro del ingreso de los ventiladores</t>
  </si>
  <si>
    <t>Realizar las gestiones de recuperación de los ventiladores dados en comodato a la Clínica La Estancia.</t>
  </si>
  <si>
    <t xml:space="preserve">División Administrativa y de Servicios -Área de Gestión de Bienes y Suministros </t>
  </si>
  <si>
    <t xml:space="preserve">En el oficio 2.3.31.409/14/05/2015  la  Universidad solicita a la Clinica La Estancia informar el estado de los bienes y el lugar donde se encuentran prestando el servicio  para hacer la liquidación del contrato. 
La Clinica la Estancia  el 22/05/2015 mediante correo electrónico remite a la Oficina Juridica de la Univerisidad acta de liquidación del contrato de comodato para su revisión. El 26 de mayo y el 11 de Junio de 2015 la Clinica mediante correo Electrónico solicita se informe el estado del trámite y revisión de la Acta de liquidación para hacer la entrega de estos bienes.
Respecto de los bienes de la Universidad en comodato se han identificado y realizado las actuaciones pertinentes para la liquidación de los contratos y la devolución del bien por parte del comodatario.  </t>
  </si>
  <si>
    <t>Informe sobre bienes en comodato y su situación individual.</t>
  </si>
  <si>
    <t>Identificar los bienes universitarios entregados en comodato y hacer seguimiento a su estado su  situación jurídica y  las implicaciones  frente a la obligaciones del comodatario.</t>
  </si>
  <si>
    <t>Bienes en comodatos y custodia.  Mediante el Contrato de Comodato No.2.3-12/048 de 2008 la Universidad entregó a la Clínica La Estancia dos (2) ventiladores ESPIRIT por $120.640.000, por un término 3 años; verificada la ubicación de estos equipos se identificó que desde hace 2 años están en estado de inservibles, situación comunicada a la Universidad oportunamente de parte del Comodatario, sin que a la fecha se evidencien actuaciones para recoger los bienes, liquidar el contrato y realizar el reconocimiento contable pertinente</t>
  </si>
  <si>
    <t>Porcentaje de actualizacion de inventario.</t>
  </si>
  <si>
    <t>Realizar la toma física del inventario y actualizar sus registros, su identificación, su ubicación, valor  y el cuentadante responsable de su custodia y manejo .</t>
  </si>
  <si>
    <t>Desconocimiento y aplicación de los procedimientos técnicos contables expedidos por la CGN, deficiencias en los mecanismos de control y seguimiento, ausencia de capacitación al personal del área de adquisiciones e inventarios y baja difusión de los procedimientos.</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</si>
  <si>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</si>
  <si>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Porcentaje de archivo organizado</t>
  </si>
  <si>
    <t>Toma física de inventarios de bienes.
La Universidad del Cauca durante el 2013 y a la fecha de auditoría (septiembre de 2014) no ha realizado la toma física de inventarios de todos sus bienes muebles en servicio (en 2011 y 2012 se realizó en forma parcial), ni ha realizado la revisión de su vida útil. Además, en las visitas realizadas a las Facultades de Ingeniería Electrónica, Ingeniería Civil, CECAV, UNILINGUA se evidenció que la información registrada en el SRF de bienes devolutivos en servicio (A22) difiere en cuanto al nombre del funcionario responsable (Cuentadante) y el lugar de trabajo. La Entidad responde que efectuó revisión física de los bienes en servicio durante el 2013 y anexa formatos suscritos por 107 funcionarios, de los cuales 37 no tienen elementos asignados; lo anterior en respuesta a requerimientos enviados en el 2011 y 2012.   
Situaciones que no permiten tener información consistente ni confiable de la propiedad, planta y equipo, ni la aplicación del principio de contabilidad de revelación plena, que generan incertidumbres en los saldos revelados en los estados contables a diciembre de 2013 en las cuentas pertenecientes al grupo 16, principalmente de la Unidad 01 la 1660 por $7.952.732.646 y la 1665 por $1.955.582.395.</t>
  </si>
  <si>
    <t>Actualizar el archivo de gestion del inventario de bienes, acorde con la naturaleza jurídica y financiera.</t>
  </si>
  <si>
    <t xml:space="preserve">Generan información no confiable, inconsistente, inoportuna y desactualizada en los estados contables sobre los bienes devolutivos y de consumo registrados, lo que puede genera riesgo de pérdida de los recursos físicos de la entidad y  no se garantiza la toma de decisiones administrativas de manera oportuna y adecuada. 
</t>
  </si>
  <si>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  i. Los soportes y documentos relacionados con las adquisiciones, entregas y novedades de los recursos físicos de la Universidad,  cesarios para soportar su calidad y control no reposan en forma organizada y centralizada acorde a la naturaleza jurídica y financiera (garantías, contratos de comodato, etc.).  j.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</si>
  <si>
    <t>Porcentaje de novedades registradas</t>
  </si>
  <si>
    <t xml:space="preserve">Registrar las novedades sobre pérdidas o daños de bienes  en servicio. </t>
  </si>
  <si>
    <t>Porcentaje de actualizacion de inventario</t>
  </si>
  <si>
    <t>Con oficio 5-52/2397 del 30/11/2017 la Vicerrectora Administrativa autoriza la solicitud  5.4.5-92/2837 del 21/11/2017 del Área de Adquisiciones e Inventarios sobre la disposición final de los elementos no útiles vencidos.
Con documento del 10/04/2018, el área de adquisiones e inventarios, entregó al Área de Mantenimiento - programa Ruta Limpia, los elementos  de consumo (236), dados de baja a través del registro N° 20170002 del 20/12/2017, para su destinación final.</t>
  </si>
  <si>
    <t>Registro de salidas y afectación de la cuenta.</t>
  </si>
  <si>
    <t>Depurar el inventario físico de bienes de consumo obsoletos y llevar a cabo el procedimiento de  afectación de la cuenta y su retiro de la bodega .</t>
  </si>
  <si>
    <t>Ineficiencia en la aplicación de controles para el proceso de plan de necesidades y compras, no realizar inventarios físicos de manera periódica en las bodegas ni contar con un manual de procedimientos para administrar los bienes, inventarios e infraestructura de la Institución; lo que evidencia información financiera desactualizada e inconsistente.</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</si>
  <si>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</si>
  <si>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Plan de compras posterior al inventario de bienes en bodega</t>
  </si>
  <si>
    <t>Elaborar y ejecutar el plan de compras aplicando criterios de rotación y del carácter perecedero de los bienes</t>
  </si>
  <si>
    <t xml:space="preserve">Establecer y aplicar controles efectivos a la Administración,  custodia,registro y seguimiento  de los  recursos físicos devolutivos y de consumo  de la Universidad.
</t>
  </si>
  <si>
    <t>Bienes nuevos obsoletos y dañados.
Revisada la bodega física destinada para almacenar los elementos nuevos en el área de Adquisiciones e Inventarios, se encuentran elementos de consumo de papelería, oficinas y cafetería, como tintas, tóner, cintas Epson, pilas duracell de varios tamaños, bombillos para equipos, papel para impresoras, fax y examen, desechables, entre otros, adquiridos por la Universidad del Cauca antes de la vigencia 2012 por $38.815.439, que no se podrán utilizar por obsolescencia, cambio de tecnologías, vencimientos (pilas) y daños de los productos.</t>
  </si>
  <si>
    <t>Acta de compromiso de restitución de bienes 5.4.5-1 55/931 del 31 de julio de 2012</t>
  </si>
  <si>
    <t>Averiguatorio y resultados</t>
  </si>
  <si>
    <t>Llevar a cabo el averiguatorio que aclare la situación de   la cámara fotográfica código 20704044 y placa 000124 ingresada en el Almacén en octubre del 2012 y determine las responsabilidades de su recuperación.</t>
  </si>
  <si>
    <t xml:space="preserve">Deficiente administración de los recursos físicos (devolutivos y de consumo), controles inadecuados y aplicación de procedimientos desactualizados en el Área de Inventarios y Adquisiciones; que conllevan al registro y reporte de información inconsistente
</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</si>
  <si>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</si>
  <si>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
División  de Gestión Financiera.</t>
  </si>
  <si>
    <t>Se ubicaron los responsables de los bienes  revelados en las cuentas 163503  y 163590 y se elaboraron los respectivos comprobantes de A-22 para legalizarlos.
Se legalizaron los bienes faltantes en bodega física, a través del diligenciamiento de las salidas de almacén, por la diferencia encontrada. CARPETA 5.4.1-34.2  CONTIENE LOS DOCUMENTOS SRF 220 SALIDAS DE ALMACEN A CUENTADANTE . (la carpeta puede ser consultada en el área de adquisiciones e inventarios)</t>
  </si>
  <si>
    <t>Informe sobre ubicación y medidas adoptadas..</t>
  </si>
  <si>
    <t>Determinar la ubicación de los bienes faltantes revelados el las cuentas 163503  y 163590 y adoptar las medidas que se desprendan</t>
  </si>
  <si>
    <t>Bienes muebles en bodega administración general.
Resultado de la visita practicada en septiembre de 2014 a la bodega de elementos nuevos de la Unidad 1 (Administración General) adquiridos en el 2013 por $115.767.388 y que se revelan en la cuenta 1635 Bienes Muebles en Bodega a diciembre 31 de 2013 en el aplicativo SRF (Bodega F10), se identificó lo siguiente:
• Faltante de 101 elementos en cuantía de $70.813.992 (Anexo No.4), reveladas en las cuentas 163503 por $69.355.977 y 163590 por $1.458.015.
• Una Cámara de fotografía CANON con Serial 3105641 en bodega en mal estado, sin accesorios e inservible, que no concuerda con el registro de elementos nuevos correspondientes a una Cámara identificada con el Código 20704044 y Placa 000124 ingresada a Almacén en octubre de 2012 y contabilizados en la cuenta 163504 por $350.000.</t>
  </si>
  <si>
    <t>Diviisión Administrativa y de Servicios- Área de Adquisiciones e Inventarios</t>
  </si>
  <si>
    <t>Registro SRF 01-252-20140001 y Finanzas Plus Nota Contable 541-201400001 del 31-03/2014, se anexa documento.</t>
  </si>
  <si>
    <t xml:space="preserve">Registro conciliado en los Sistemas de información </t>
  </si>
  <si>
    <t xml:space="preserve">Conciliar y registrar en los aplicativos Finanzas Plus y SRF,  la información contable del Edificio Bancafé, acorde con las normas técnicas que rigen su registro. </t>
  </si>
  <si>
    <t>Establecer controles efectivos a la revelación contable, frente al registro, control y actualización individual de los bienes muebles e inmuebles</t>
  </si>
  <si>
    <t>Situación se presenta por cuanto la conciliación entre las dependencias se realiza a nivel de saldos y movimientos sin confrontar el registro detallado en libros auxiliares del aplicativo destinado para tal fin, deficiencias de comunicación entre dependencias y en los controles de seguimiento</t>
  </si>
  <si>
    <t xml:space="preserve">Bien inmueble sin uso.
El Edificio ubicado en la ciudad de Popayán en la calle 4 No. 5-30/44 (antiguo edificio Bancafé), Matrícula Inmobiliaria 120-26071, Código Catastral 0100-3010200918000, comprado y  pagado en el año 2013 por $2.000.000.000 (placa 000021) a la fecha no está dado al servicio de la Universidad del Cauca, según reporte de la División Administrativa y Servicios y verificación realizada; sin embargo, este inmueble se encuentra registrado en el aplicativo SRF en la cuenta 164001 Edificio y Casas, mientras que en el aplicativo Finanzas Plus se reveló en la cuenta 164027 – Edificaciones pendientes de legalizar.  </t>
  </si>
  <si>
    <t xml:space="preserve"> Oficina de Planeación y de Desarrollo Institucional
División Administrativa y de Servicios- Área de Adquisiciones e Inventarios. </t>
  </si>
  <si>
    <t>Registro  SRF 231-20140001 del 28-11-2014. 
NOTA DE CONTABILIDAD D969-201500001 DEL 30-MAY-2015
Registro  SRF 231-20140001 del 28-11-2014. 
Se anexa documento 234 con fecha 31 de marzo de 2014</t>
  </si>
  <si>
    <t>Registro ajustado</t>
  </si>
  <si>
    <t>Ajustar en el SRF el registro contable de las obras de mejora de la Casona de Santander de Quilichao  a la cuenta Edificaciones 164001</t>
  </si>
  <si>
    <t>Inadecuada aplicación de los procedimientos técnicos contables y de controles contables, de seguimiento y contratación, afectando la revelación de la realidad financiera la Universidad al sobrestimar la cuenta 163601 por $51.192.105 y subestimar la cuenta de Edificaciones 164001 o de Gastos en el mismo valor.</t>
  </si>
  <si>
    <t>Casona Santander de Quilichao en mantenimiento.
• En el 2011 la Universidad suscribe Contrato 2.3-31.4/0119 para obras de restauración en la Casona, obras ejecutadas en el 2012 y recibidas finalmente el 10 de noviembre de 2013, el contrato se liquida mediante Acta suscrita el 05 de diciembre de 2013 por $184.560.107 y se paga el 30 del mismo mes y año.
• Sin embargo, a 31 de diciembre de 2013 se revela en la cuenta 163601 obra en construcción por $51.192.105, en forma inadecuada, la realidad del hecho económico relacionado con la obra registrada en el aplicativo SRF con placa 000033 y código 35099991.
• Sobre este hecho, el Área de Planta Física certificó que la obra por ser de mantenimiento era un gasto y no una mejora, sin tener presente la política contable establecida en numeral 5 del Art.9 Resolución Rectoral R-837/2011.</t>
  </si>
  <si>
    <t xml:space="preserve">
Para el 2018 se realizó informe 5.4.5-52.20/746 seguimiento primer trimestre; informe 5.4.5-52.20/1554 seguimiento segundo trimestre. 
Con oficio 2.6-52.18/309 del 31/08/2018 la Jefe de la Oficina de Control Interno, acorde al procedimiento interno "PV-GC-2.4-PR-6 de Evaluación y Seguimiento", notificó a la Vicerrectoría Administrativa sobre el cierre de los Planes de Mejoramiento internos relativos al Plan Anual de Adquisiciones y Cesión de Bienes. En consideración a que este Plan era insumo para esta actividad, se asigna 100% en el avance.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t>
  </si>
  <si>
    <t>Registros de seguimiento y actualización</t>
  </si>
  <si>
    <t>Realizar seguimientos trimestral  a la ejecución del Plan anual de compras y actualizarlo conforme a sus resultados.</t>
  </si>
  <si>
    <t>Establecer controles mas efectivos al proceso de planeación y ejecucion  de  adquisición de bienes y servicios universitarios, teniendo en cuenta los lineamientos internos aplicables a la  formulación del Plan de compras institucional.</t>
  </si>
  <si>
    <t>Evidencia ineficiente implementación y desarrollo de la herramienta de planificación y deficiencias en la gestión fiscal, e inobservancia en los principios presupuestales de planificación, los principios de eficacia y celeridad de que trata el artículo 209 de la Constitución Política</t>
  </si>
  <si>
    <t>Plan de Compras y Plan Anual de Adquisiciones.
• El Plan de compras para la vigencia fiscal 2013 publicado, fue aprobado de manera extemporánea, al suscribirse la Resolución No. 459 el 12 de agosto de 2013, inobservando lo establecido en el artículo 76 del Acuerdo 051/2007; además, en su contenido no estimaron todos los bienes y elementos de consumo y devolutivos que fueron  adquiridos (por diferentes modalidades) durante esa vigencia fiscal en las Unidades 1, 3 y 4 de la Universidad del Cauca. En el mismo documento no se detallaron los equipos a comprar con los recursos previstos en el rubro de inversión. A manera de ejemplo las compras de bienes realizadas con las órdenes de compra y/o suministro relacionadas en el Anexo No. 3 del presente Informe:
• En el mismo sentido, se identifican debilidades en la elaboración, ejecución y seguimiento del Plan de Compras 2013, toda vez que durante la vigencia fiscal no fue objeto de ajuste acorde con la modificación de las apropiaciones del presupuesto de gastos, a pesar de ser una herramienta que contribuye efectivamente a ejecutar correcta y oportunamente dicho presupuesto, y es un instrumento para medir la efectividad administrativa de la Entidad.</t>
  </si>
  <si>
    <t xml:space="preserve">
Vicerrectorìa Académica
Supervisor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</si>
  <si>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A través de resolución rectoral 604 de 2016 se aprobó el plan de adquisiciones vigencia 2016, el cual será objeto de seguimiento. </t>
  </si>
  <si>
    <t>Plan de Compras integral</t>
  </si>
  <si>
    <t xml:space="preserve">Elaborar el Plan de Compras institucional, considerando las necesidades  de bienes y servicios  y los equipos a adquirir con los recursos previstos en el rubro de inversión. </t>
  </si>
  <si>
    <t>Se subsanaron los contratos teniendo en cuenta las decisiones y seguimientos registrados en el Acta 5-1.69/06 del 07/09/2015.</t>
  </si>
  <si>
    <t>Contrato subsanado.</t>
  </si>
  <si>
    <t>Revisar el contrato que evidencia las fallas y solucionar las que sean subsanables conforme al Estatuto Contractual.</t>
  </si>
  <si>
    <t>Aplicar  controles  efectivos a las etapas  del  proceso de contratación bienes y servicios, en garantía del cumplimiento  de los objetivos y prescripciones  normativas.</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</si>
  <si>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</si>
  <si>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g) Orden de suministro 82.
Objeto “Suministro del servicio de estrategia de difusión sobre la acreditación institucional en medios impresos regionales” por $10.500.000.
Se anexa la fotocopia de la póliza y no la original, la certificación de la supervisora no informa cuando se hizo la publicación que soporta el gasto.</t>
  </si>
  <si>
    <t xml:space="preserve"> Unidad de Salud- Interventor</t>
  </si>
  <si>
    <t>Se aplican controles a los contratos , ordenes de suministros y ordenes de prestación de servicios a través de la lista de chequeo de todos los documentos que soportan la contratación, verificando la existencia de los  soportes y su conformidad con las obligaciones contractuales.
En Acta 5-1.69/07 del 22/09/2015, se determinó solicitar informes de seguimiento mensual a los supervisores; en las carpetas reposan dichos documentos</t>
  </si>
  <si>
    <t>Registros de seguimiento</t>
  </si>
  <si>
    <t>Realizar seguimientos  mensuales documentados a la ejecución de los contratos y Órdenes de Suministro,constatando su oportunidad, y verificando la existencia de los  soportes y su conformidad con las obligaciones contractuales.</t>
  </si>
  <si>
    <t>Se subasanó la OPS. Corrigiendo la fecha del acta de liquidación.
Se subsanaron los contratos teniendo en cuenta las decisiones y seguimientos registrados en el Acta 5-1.69/06 del 07/09/2015.</t>
  </si>
  <si>
    <t>f) Orden de Prestación de Servicios No. 173. 
Objeto “Mantenimiento y obras civiles en la Unidad de Salud”. Por $3.500.000.
El acta de liquidación contiene dos fechas de tramitación, 26 de diciembre y 26 de octubre. No hay informes que evidencien seguimiento al cumplimiento del objeto contractual.</t>
  </si>
  <si>
    <t>División Administrativa y de Servicios -
Supervisor</t>
  </si>
  <si>
    <t>En Acta 5-1.69/07 del 22/09/2015, se determinó solicitar informes de seguimiento mensual a los supervisores; en las carpetas reposan dichos documentos</t>
  </si>
  <si>
    <t>La Orden de suministro fue liquidada el 16-12/2013.
Se subsanaron los contratos teniendo en cuenta las decisiones y seguimientos registrados en el Acta 5-1.69/06 del 07/09/2015.</t>
  </si>
  <si>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del objeto. </t>
  </si>
  <si>
    <t xml:space="preserve"> Oficina Jurídica-Supervisor</t>
  </si>
  <si>
    <t>Realizar seguimientos  mensuales documentados a la ejecución de los contratos y OPS,constatando su oportunidad, y verificando la existencia de los  soportes y su conformidad con las obligaciones contractuales.</t>
  </si>
  <si>
    <r>
      <t xml:space="preserve">e) Orden de suministro 79. 
Objeto “Suministro para el cambio de chapas, duplicado de llaves y cambio de claves de  cerraduras de los diferentes edificios y dependencias de la universidad” por $4.000.000
El supervisor certifica algunas actividades ejecutadas por el contratista, sin especificar en detalle cuantas chapas se cambiaron, cuantos duplicados se hicieron, que marca de llaves se utilizaron, el lugar donde se hicieron los cambios identificando su costo, sin hacer seguimiento efectivo respecto a la ejecución </t>
    </r>
    <r>
      <rPr>
        <u/>
        <sz val="10"/>
        <rFont val="Calibri"/>
        <family val="2"/>
      </rPr>
      <t xml:space="preserve">del objeto. </t>
    </r>
  </si>
  <si>
    <t xml:space="preserve">Contrato subsanado 
</t>
  </si>
  <si>
    <t xml:space="preserve">Revisar el contrato que evidencia las fallas y solucionar las que sean subsanables conforme al Estatuto Contractual </t>
  </si>
  <si>
    <t>d) Orden de suministro Nro. 094, 100, 99, 110, 111, 108, 98, 103, 84, 85, 113.- No se anexan los correspondientes comprobantes de egreso que soporten los pagos efectuados.</t>
  </si>
  <si>
    <t>División de Gestión Financiera Oficina Jurídica</t>
  </si>
  <si>
    <t xml:space="preserve">Registros de seguimiento
</t>
  </si>
  <si>
    <t>OPS 512 del 2013 el  informe de supervisión del 30-04-2014 y acta de liquidaciòn del 17 de diciembre del 2014.</t>
  </si>
  <si>
    <t>Contrato subsanado</t>
  </si>
  <si>
    <t>Revisar el contrato que evidencia las fallas y solucionar las que sean subsanables</t>
  </si>
  <si>
    <t>c) Orden de Prestación de Servicios 512. 
Objeto “Apoyar el desarrollo de las actividades presupuestales y contables de la División de Gestión Financiera de la UNICAUCA conforme a las normas y políticas aplicables a la institución” por $22.976.000.
No hay informes de la supervisión que evidencien el seguimiento de las funciones que desarrollo el contratista, está pendiente de liquidación.</t>
  </si>
  <si>
    <t xml:space="preserve">Ojo por corroborar </t>
  </si>
  <si>
    <t>Oficina Jurídica
Facultad de Derecho-Supervisor</t>
  </si>
  <si>
    <t xml:space="preserve">OPS 512 del 2013 el  informe de supervisión del 30-04-2014 y acta de liquidación del 17 de diciembre del 2014.
Catorce (14) comprobantes de pago con sus certificaciones del supervior y acta de liquidación. 
</t>
  </si>
  <si>
    <t>OPS 473/2013 subsanada, se aportaron para la carpeta los comprobantes de egreso y certificaciones, esto fue los que se pudo subsanar</t>
  </si>
  <si>
    <t>Revisar el contrato que evidencia las fallas y solucionar las que sean subsanables  conforme al Estatuto Contractual.</t>
  </si>
  <si>
    <t>b) Orden de Prestación de Servicios 473. 
Objeto “Realizar labores de apoyo administrativo y logístico para la construcción del documento de creación de la Especialización en Derecho de  Familia de la Facultad de Derecho de la UNICAUCA” por $1.180.000.
La certificación  y la justificación sin fecha de expedición, no se aportan los comprobantes de egreso.</t>
  </si>
  <si>
    <t>División de Gestión de Medios y Recursos Bibliográficos, Oficina Jurídica, Supervisor.</t>
  </si>
  <si>
    <t>Informe de supervisión D12-11-2013  carpeta OPS 473/2013.
En Acta 5-1.69/07 del 22/09/2015, se determinó solicitar informes de seguimiento mensual a los supervisores; en las carpetas reposan dichos documentos</t>
  </si>
  <si>
    <t>Realizar seguimientos  mensuales documentados a la ejecución delas OPS de prestación de servicios, constatando su oportunidad, y verificando la existencia de los  soportes y su conformidad con las obligaciones contractuales.</t>
  </si>
  <si>
    <t>Oficina Jurídica, Supervisor</t>
  </si>
  <si>
    <t>OPS 517/2013: los certificados de pago y recibidos a satisfacción del 1 al 9 con las siguientes fechas: 10-12-2013, 20.12-2013. 31-01-2014. 04-03-2014. 07-04-2014. 07-05-2014. 19-06-2014., 01-07-2014, 07,10-2014.  Los comprobantes de pago electrónicos 201304412, 201307858, 201400494, 201400859, 201401298, 201402270,201403565,201403914, 201405337. Registro Presupuestal de la vf.  
Se recuperaron los documentos que se podian recuperar teniendo en cuenta que ya estan liquidados los contratos. Especiamente los Comprobantes de Egresos</t>
  </si>
  <si>
    <t>Porcentaje de documentos recuperados en la Carpeta contractual.</t>
  </si>
  <si>
    <t>Gestionar la recuperación y centralización de documentos contractuales de la OPS conforme a la lista de chequeo y Estatuto de Contratación.</t>
  </si>
  <si>
    <t>a) Orden de Prestación de Servicios 517. 
Objeto “ Asesorar y supervisar las actividades tendientes al desarrollo de la biblioteca virtual, la certificación de los procesos que se desarrollan dentro de la División de Gestión de Medios y Recursos Bibliográficos de la UNICAUCA, diseño y ejecución de talleres de capacitación para el personal adscrito a la División de Gestión de Medios y Recursos Bibliográficos” por $27.500.000.
No hay certificaciones de los meses de enero, febrero y marzo de 2014, las certificaciones para pago carecen de la fecha de expedición, no se expide el nuevo CDP y el RP que respalde el valor total de la orden, se desconoce si cumplió con los 10 meses contratados, no se anexan todos los comprobantes de pago, no se ha liquidado.</t>
  </si>
  <si>
    <t>Liquidadas,  excepto la OPS Nº 097 en trámite de liquidación ante instancias judiciales.
Con los listados de chequeo actualizados y teniendo en cuenta los hallazgos en el 2015 se subsanaron las inconsistencias</t>
  </si>
  <si>
    <t>Porcentaje de acciones implementadas para subsanar las inconsistencias.</t>
  </si>
  <si>
    <t>Adoptar las decisiones que se desprendan del estado de la OPS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</si>
  <si>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</si>
  <si>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Servicios mediante Ordenes  de Suministro Nos. 83, 86, 87, 88, 91,92, 93, 97, 102,104, 106, 107, 109.
En los documentos que soportan las Ordenes se anexa la fotocopia de la póliza, debiéndose archivar el original, la Justificación carece de fecha de expedición, la comunicación al supervisor carece de la firma de recibido, no se aportan los comprobantes de egreso, ni los informes del supervisor que evidencien un seguimiento efectivo al avance de la ejecución del objeto, no se liquida, no hay recibido del servicio a satisfacción.
Dentro de las Ordenes No. 87 y 88 con el objeto de “Difusión en medios radiales y escritos de los programas de posgrado UNICAUCA en los departamentos de Valle, Cauca y Nariño”, por $ 2.831.921 y $4.255.200, respectivamente, no se evidencian informes sobre el cumplimiento del servicio en los Departamentos de Valle, Cauca y Nariño, las fechas de las publicaciones radiales y escritas, se anexa fotocopia de la póliza y no la original, el documento de “Justificación” sin fecha de expedición, la comunicación al Supervisor carece de la firma de recibido, no se aportan los comprobantes de egreso, no se liquida, no obra recibido  satisfacción por el servicio recibido.</t>
  </si>
  <si>
    <t>Documentos recuperados OS. 083-2013 s, 086-2013 , 087-2013; 091-2013; 092-2013; 093 póliza original, comprobante de pago electronica No. 2014-00230, certificado de pago; 097-2013  no se ejecuto y esta en tramite de liquidaciòn ante instancias judiciales. OS. 102-2013 póliza original justificación con fecha. OS 088-2013;  acta de liquidaciòn original, certificado de pago. OS.104-2013 póliza original oficio al supervisor con recibido; informe de actividades, comprobante de pago electronico No. 2014-012-55. OS. 106-2013  justificacion de conveniencia y oportunidad  10-09-2013, informe de actividades, certificación de pago. OS. 107-2013 poliza original, el oficio de supervision 18-12-2013, certificado de pago y recibo a satisfacciòn 12-02-2014, informe de actividades, comprobante de pago electrónico No.2014-00-446. OS 109-2013  justificaciòn con fecha 06-11-2013, poliza original, oficio de supervisión  con recibido, certificado para pago y recibo a satisfacción del 20-03-2014, comprobante de pago electrónico 2014-01251. 
Se recuperaron los documentos que se podian recuperar teniendo en cuenta que ya estan liquidados los contratos. Especiamente los Comprobantes de Egresos</t>
  </si>
  <si>
    <t>Porcentaje de documentos recuperados y centralizados en la carpeta contractual.</t>
  </si>
  <si>
    <t>Definir las actuaciones de recuperación y centralización de documentos contractuales conforme a la lista de chequeo.</t>
  </si>
  <si>
    <t>Vicerrectoría de Investigaciones</t>
  </si>
  <si>
    <t>Lista de chequeo implementada para revisar la documentación de las ordenes de suministro y ordenes de prestación de servicios ((Vicerrectoría Administrativa - Oficina Jurídica) 
Se realizó el análisis del estado actual de los contratos, según Acta  5-1.69/07.</t>
  </si>
  <si>
    <t xml:space="preserve">
Registro de análisis.</t>
  </si>
  <si>
    <t>Realizar un análisis al estado actual de las OS y OPS</t>
  </si>
  <si>
    <t>Vicerrectoría Admiistrativa-División de TICS</t>
  </si>
  <si>
    <t>En Acta  5-1.69/07  se tienen objetos precisos, medibles y cuantificables y con obligaciones  expresas.</t>
  </si>
  <si>
    <t xml:space="preserve"> Porcentaje OPS  y Contratos de la VRI, con objetos medibles, entregables específicados  y obligaciones expresas.
</t>
  </si>
  <si>
    <t xml:space="preserve">Definir  en  cada contrato y OPS de la VRI, un objeto  que permita  medir el avance de las actividades, identificar el producto a entregarse por el contratista y determinar en forma precisa las obligaciones contractuales.  </t>
  </si>
  <si>
    <t xml:space="preserve">Deficiencias de seguimiento en los mecanismos de autocontrol y en la aplicación de los controles establecidos en el proceso contractual, incumplimiento de lo reglado en los artículos 14, 16, 17, 18 y 19 del Acuerdo 064 de 2008, relacionados con las obligaciones de supervisión, situaciones que originan debilidades en la consistencia de la información y un presunto detrimento fiscal por $132.120.160.
</t>
  </si>
  <si>
    <t xml:space="preserve">Contratos de Consultoría No. 389, 388, 366, 354 y 353 relacionados con el proyecto ID-3302.
OBJETO del Proyecto No. 2010190000112: “Construcción y estructuración del Centro de Investigación e Innovación del agua en el Departamento del Cauca”. ALCANCE: “Conocer la potencialidad real del recurso y establecer una línea de base ambiental y económica que facilite el flujo de formación estratégica sobre el recurso hídrico garantizando la disponibilidad de la misma para la sociedad…”
• La generalidad del objeto contractual y su alcance no permite su medición frente al cumplimiento de las actividades pactadas, en la muestra seleccionada de las Órdenes de Prestación de Servicio suscritas en la vigencia 2013.
• Analizados los documentos que reposan en las carpetas contractuales se estableció que no se encuentran soportes de ejecución, en especial no se evidencian registros sobre el cumplimiento de las diferentes actividades, entre otras: 
- Contrato 389 de 2013: Asesoría para la definición de un modelo integral de gestión para el centro, por $34.800.000.
- Contrato 388 de 2013: Realizar la generación y articulación de una red de asociatividad interinstitucional de actores (30 organizaciones públicas y privadas), por $30.000.000.
- Contrato 366 de 2013: Realizar la consultoría y desarrollo de las actividades del relacionamiento internacional con centro de investigación asociados al agua, por $22.736.120.
- Contrato 354 de 2013: Diseñar y elaborar un portafolio de servicios del Centro Internacional del Agua – CIAgua en versión Web y folleto impreso para la difusión, por $20.000.000.
- Contrato 353 de 2013: Realizar la evaluación del Centro de Investigación e Innovación del agua, esta actividad incluye la revisión del cumplimiento de objetivos planteados en la formulación de proyectos, por $24.584.040. 
• No se evidencia la entrega del producto final; las certificaciones expedidas por el supervisor no reflejan seguimiento al desarrollo, ejecución y cumplimiento del objeto contractual; es decir se carece de información suficiente que permita inferir  la inversión de los recursos en $132.120.160.
• El procedimiento que utiliza la Universidad para contratar estos servicios presenta irregularidades en su estructuración. La etapa precontractual se inicia para un contrato de consultoría pero finalmente se firma una OPS, situación que no permite la suscripción de obligaciones precisas entre las partes, que garanticen la exigencia y cumplimiento de las actividades propias de un contrato de consultoría. </t>
  </si>
  <si>
    <t xml:space="preserve">Acta de Reinicio del 3 de febrero de 2014 y aprobación de garantías.   -Informe de actividades del 28 de febrero de 2014. - Acta de Liquidación final del 28 de febrero de 2014. - 2 comprobantes de pago electrónico n° 201304508 y 201400886. 
En la Div TIC se ralizó el análisis  de la OPS 390  de 2013 y en el Documento 5.3-92.8/1381 dirigido al Mag. DIEGO CRUZ JIMENEZ, Vicerrector Administrativo (E), con fecha 6 de Noviembre de 2014, se dio respuesta a las Observaciones de la Contraloría relacionadas con la OPS 390 de 2013. </t>
  </si>
  <si>
    <t>Medida  implementada.</t>
  </si>
  <si>
    <t>Adoptar las decisiones que se desprendan del estudio del estado de la OPS.</t>
  </si>
  <si>
    <t>Aplicar  controles  efectivos a las etapas precotractuales   del  proceso de contratación bienes y servicios, en garantía del cumplimiento  de los objetivos y prescripciones  normativas.</t>
  </si>
  <si>
    <t>Gestión ineficiente de los recursos públicos desconociendo los principios de planeación y responsabilidad establecidos en el artículo 6 del acuerdo 064 de 2008. Se evidencia debilidades en los mecanismos de autocontrol, incumplimiento de lo establecido en los artículos 14, 16, 17, 18 y 19 del Acuerdo 064 de 2008  que origina inconsistencia de la información.</t>
  </si>
  <si>
    <t xml:space="preserve">Contrato de Prestación de Servicios No. 390 de 2013 TICS.
• Analizados los soportes de ejecución del contrato se estableció que el mismo se encuentra suspendido mediante Acta de fecha noviembre 29 de 2013 por la siguiente razón “las diferentes dependencias que intervienen en el desarrollo de los sitios web mencionados en el objeto del contrato, no tienen la información necesaria para la construcción de los diseños. Las labores inherentes al objeto de la OPS se reiniciaran una vez la información necesaria para la construcción de los diseños sea entregada a la división de las TICS y esta al contratista….”, el valor del contrato es de $26.000.000, se suscribe Acta de Inicio el 5 de agosto de 2013 y se  efectúo un pago al contratista por $13.000.000, según Comprobante Electrónico de Egreso 201304508 de agosto 16 de 2013, la Universidad no  soporta el recibo del servicio o un avance sobre la ejecución del mismo, contraviniendo lo estipulado en el contrato de que el pago se soportaría con la certificación del recibo a satisfacción del supervisor.
</t>
  </si>
  <si>
    <t>Informe del supervisor  de la OPS 390 de 2013 certifica el primer pago y recibo a satisfacción  del 14/08/2014. Acta de liquidación 28-02-2014.
En la Div TIC se ralizó el análisis  de la OPS 390  de 2013 y en el Documento 5.3-92.8/1381 dirigido al Mag. DIEGO CRUZ JIMENEZ, Vicerrector Administrativo (E), con fecha 6 de Noviembre de 2014, se dio respuesta a las Observaciones de la Contraloría relacionadas con la OPS 390 de 2013. 
El Registro de analisis se encuentra en la carpeta 5-1.69 Acta General para Actividades Universitarias No. 06</t>
  </si>
  <si>
    <t>Registro de análisis.</t>
  </si>
  <si>
    <t>Realizar un análisis al estado actual de la OPS y  definir las actuaciones  frente a las obligaciones de la Universidad, el Contratista y el Supervisor, en aras de la salvaguarda de los recursos institucionales y del cumplimiento al Estatuto Contractual Universitario,</t>
  </si>
  <si>
    <t>Porcentaje de OPS subsanadas</t>
  </si>
  <si>
    <t>Revisar las OPS que evidencian fallas y  solucionar  las que  sean subsanables  conforme al Estatuto Contractual..</t>
  </si>
  <si>
    <t xml:space="preserve">Debilidades en los mecanismos de autocontrol, incumplimiento de lo establecido en los artículos 14, 16, 17, 18 y 19 del Acuerdo 064 de 2008  relacionadas con las obligaciones del supervisor que origina debilidades en la consistencia de la información. </t>
  </si>
  <si>
    <t>Contratos de Prestación de Servicios No. 247, 241 ID-3195, 240 ID-3195, 238, 237, 234, 227, 226 ID-3195, 210 ID-3195, 150 ID-3881, 148 ID-3881, 147 ID-3196, 138, 146 ID-3195, 250, 393, 392, 088 y 092 de 2013.
• Analizados los documentos de las carpetas contractuales se evidenció que no se aporta el  informe final del trabajo desarrollado por el Contratista.
• No existe unificación de criterios respecto de la suscripción del acta de liquidación por cuanto en los contratos de prestación de servicios, solo algunos de ellos se liquidan, otros no,  lo que genera incertidumbre del valor ejecutado y pagado al contratista.</t>
  </si>
  <si>
    <t>Vicerrectoría de Investigaciones-</t>
  </si>
  <si>
    <t xml:space="preserve"> De la revisión aleatoria mensual de los legajos contentivos de los contratos de prestación de servicios vigencia 2015, se solicitaron los informes mensuales  de superivisión e interventoría y/o demás documentos faltantes. Para la vigencia 2016 se continua con la revisión aleatoria a los documentos de ejecución de OPS conforme a los requisitos expresos en la lista de chequeo definida por la Vicerrectoría administrativa, según actas números  5.1.56/22 de 27/05/2016
5.1.56/23 de 20/06/2016. </t>
  </si>
  <si>
    <t xml:space="preserve">Registros mensuales de seguimiento a  contratos  de prestación de servicios, </t>
  </si>
  <si>
    <t>Realizar seguimientos  mensuales documentados a la ejecución de los contratos  de prestación de servicios, constatando la existencia de los  soportes y su conformidad con las obligaciones contractuales.</t>
  </si>
  <si>
    <t>Aplicar  controles  efectivos a las etapas  del  proceso de de contratos de prestaición de servicios, en garantía del cumplimiento  de los objetivos y prescripciones  normativas.</t>
  </si>
  <si>
    <t>Existe un mayor control antes de elaborarse la orden de compra, hay unos requisitos previos como la expedición  del Certificado de Disponibilidad Presupuestal, Adicionalmente se tiene una lista de chequeo de los documentos para tener en el control efectivo en el proceso de contratación.</t>
  </si>
  <si>
    <t>Registros mensuales de seguimiento a ejecución de Órdenes de Compra</t>
  </si>
  <si>
    <t>Realizar seguimientos  mensuales documentados por la supervisión,  a la ejecución de las  Órdenes de Compra, constatando la existencia de los  soportes y su conformidad con las obligaciones contractuales.</t>
  </si>
  <si>
    <t>Desconocimiento a las obligaciones del proceso de contratación establecido en el Acuerdo 064 de 2008, a debilidades en la función del supervisor en cuanto a los documentos que soportan la ejecución del contrato, originando información  inconsistente y legalización de hechos cumplidos.</t>
  </si>
  <si>
    <t xml:space="preserve">Orden de compra No. 20130018 de diciembre 18 de 2013. Proyecto ID-3959 VRA. Objeto “Suministro de yuca para la obtención de almidón por kilo.”
Revisado el contrato se evidenció que la Factura de Venta No. 171 del 13 de diciembre del 2013 por $4.500.000 tiene fecha anterior a la Orden de Compra de diciembre 18 de 2013, al registro presupuestal No. 201300515 de 18-12-2013 y a la expedición y aprobación de la póliza del 22 de enero del 2014, (fecha a partir de la cual se legalizó la orden), configurándose en un pago de hecho cumplido y desatendiendo lo establecido en el artículo 51 del Acuerdo 064 del 2008, que expresa: “…el perfeccionamiento se da con la firma del Ordenador y el Registro Presupuestal”. 
</t>
  </si>
  <si>
    <t>Vicerrectoría Administrativa - Oficina Jurídica-Supervisor</t>
  </si>
  <si>
    <t>Revisiones  aleatorias a órdenes de compra</t>
  </si>
  <si>
    <t>Órdenes de Compra Vicerrectoría Administrativa
Orden de compra No. 20130028 de diciembre 18 de 2013. Proyecto ID-3959 VRA. Objeto: suministro kit de almidón starcha suffiecient for 20 marca SIGMA, crystal gram (reactivo).
Revisada la carpeta contractual se evidenció que la orden tiene fecha de expedición 18 de diciembre de 2013, Registro Presupuestal No. 201300518 de 18-12-2013 y se perfecciona el 7 de enero de 2014, pero la factura de venta 11307 es del 19 de diciembre de 2013 anterior a la fecha  de inicio para la ejecución del contrato (7 de enero del 2014) evidenciándose irregularidades en este procedimiento, configurándose en un pago de hecho cumplido y desatendiendo lo establecido en el artículo 51 del Acuerdo 064 del 2008, que expresa: “...el perfeccionamiento se da con la firma del Ordenador y el Registro Presupuestal”.</t>
  </si>
  <si>
    <t>Se revisaron 5 contratos aleatoriamente del 2015 y se observó que se tiene la convocatoria y los demas documentos de la etapa precontractual. Acta general de reuniones para actividades universitarias PE-GE-2.2-FOR-6 numero 6.</t>
  </si>
  <si>
    <t xml:space="preserve">Porcentaje de convocatorias revisadas  </t>
  </si>
  <si>
    <t>Revisar el proyecto de las convocatorias de invitaciones a cotizar, previo a su publicación.</t>
  </si>
  <si>
    <t xml:space="preserve">Desconocimiento a  los principios generales de la contratación de acuerdo con lo establecido en los artículos 17, 18 y 19 del Acuerdo 064 de 2008 sobre las obligaciones del Supervisor y se evidencia ausencia de herramienta de planificación detallada e integral para cubrir eficientemente la necesidad.
</t>
  </si>
  <si>
    <t>CONTRATO 003 de 2013 VRA.
Objeto “obra civil para el mantenimiento integral de bienes muebles e inmuebles de la Universidad del Cauca”.
• En la invitación a cotizar del 25 de junio de 2013, se hace referencia al “suministro de mantenimiento integral de bienes muebles e inmuebles de la Universidad del Cauca” y en el detalle de los ítems unitarios se relacionan materiales para mantenimiento y obras civiles, sin determinar la ubicación de los inmuebles o los muebles objeto de la reparación o mantenimiento. Igualmente, no se detalla en la liquidación donde se adelantó la ejecución del contrato, solo señala “Dependencias de la Universidad del Cauca”, “Unidad de Salud”, situación que no permite tener información amplia y consistente para la verificación del objeto contractual.
• Analizado el objeto de la oferta pública y el objeto del contrato con la actividad que se desarrolló, se puede determinar que no fue un mantenimiento sino una obra civil, incurriendo la universidad en error en la denominación del contrato.
• En el Acta de Liquidación se relacionan los ítems “ventanas en aluminio” y “puertas en aluminio” que no se relacionan en la invitación ni en la propuesta.</t>
  </si>
  <si>
    <t>Se tomaron las carpetas mencionadas y se les anexo los documentos que fueron posibles , entre ellos los comprobantes de egresos.</t>
  </si>
  <si>
    <t>Revisar las OPS que evidencian fallas y  solucionar  las que  sean subsanables  conforme al Estatuto Contractual.</t>
  </si>
  <si>
    <t>Desconocimiento a lo establecido en los artículos 16, 17, 18 y 19 del Acuerdo 064 de 2008 sobre las obligaciones del Supervisor que puede originar posible incumplimiento del objeto en términos de calidad de acuerdo con las especificaciones técnicas de la orden, y por desorganización documental se expone a posibles riesgos de pérdida de información.</t>
  </si>
  <si>
    <t>Ordenes de servicio y de compra.
Revisada la muestra de órdenes de servicio, se evidenció que dentro de los expedientes contractuales no se archivan los soportes pertinentes de las etapas del contrato y otras situaciones como:
• ID 3881 -OP 15, suscrita el 26 de septiembre de 2013. De acuerdo con la solicitud formulada por el  Vicerrector de Investigaciones y la justificación de la conveniencia el perfil era de un ingeniero en electrónica con conocimiento en comunicaciones de datos, la persona que contratan es una estudiante de X semestre que recibió el título el  12 de septiembre de 2014. 
• ID 3881 -OP 50. La fecha del acta de inicio es anterior a la fecha del oficio de  notificación del supervisor. 
• ID 3961 - OP  04 de 2013. El oficio de comunicación al supervisor carece de fecha de notificación, no obra certificación del mes de septiembre a octubre. 
• ID 3631 - OS  68. Se suscribe la póliza con Seguros del Estado expedida el 10-12-2013, que  ampara el cumplimiento de la Orden de Prestación de Servicios No. 6-816-1485,  sin advertir que este número corresponde al número del oficio mediante el cual  se hace la solicitud del servicio. Así se aprobó en la misma fecha.
• ID 3911 - OS  09.  El acta de liquidación corresponde a la  OPS No. 050 del 20 de noviembre de 2013. 
• La Orden no tiene la firma del proveedor (ID 2270 OC 005).
• No reposa el recibido a satisfacción de los bienes y servicios adquiridos (ID 3881 -OP 50, ID 3881 -OP 33, Id 3631 - OS  68, Id 3911 - OS  09,  ID 2270 OC 005, ID 2741 OC 003, ID 2833 OC 004).
• No se nombra el Supervisor (OS 33, OS 12, ID 3881 -OP 33, OC 024, OC 022, OC 025, ID 2270 OC 005, ID 2741 OC 003, ID 2833 OC 004).
• No se evidencia  la liquidación (ID 3881 -OP 15, ID 3911 - OS  09, ID 3958 - OC  19, ID 3958 - OC  19).
• No hay Comprobante de Egreso que evidencie el pago (ID 3881 -OP 15, ID 3881 -OP 33, ID 3961 - OP   4, ID 3911 - OS  09,  ID 3958 – OC 19, ID 2270 OC 005, ID 2833 OC 004).
• No hay entrada a almacén (ID 3881 -OP 33, ID 3911 - OS  09), ni salidas de almacén de las Ordenes de Servicios 03 y 04 e ID 3881 -OP33, ID 3911 –OS 09.
• No hay foliación ni inventario documental en las carpetas. 
• La Justificación de la necesidad del servicio se presenta sin fecha de expedición.</t>
  </si>
  <si>
    <t>Unida de Salud</t>
  </si>
  <si>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</si>
  <si>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</si>
  <si>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</si>
  <si>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Registros mensuales de seguimiento a ejecución de OPS  con prestadores de servicios de salud..</t>
  </si>
  <si>
    <t>Realizar seguimientos  mensuales documentados a la ejecución de las  OPS, constatando la existencia de los  soportes y su conformidad con las obligaciones contractuales</t>
  </si>
  <si>
    <t xml:space="preserve">Debilidades en el cumplimiento de las obligaciones del Supervisor, en los mecanismos de seguimiento, control y evaluación de la ejecución contractual, trasgrediendo lo establecido en los artículos 14, 16, 17, 18 y 19 del Acuerdo 064 de 2008  relacionadas con las obligaciones del supervisor y la consistencia de la información. </t>
  </si>
  <si>
    <t xml:space="preserve"> 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</si>
  <si>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t>Unidad de Salud</t>
  </si>
  <si>
    <r>
      <t xml:space="preserve">
</t>
    </r>
    <r>
      <rPr>
        <sz val="9"/>
        <color rgb="FFFF0000"/>
        <rFont val="Arial"/>
        <family val="2"/>
      </rPr>
      <t>Registros de fecha Julio 22 de 2016 Reporte martin mosquera</t>
    </r>
    <r>
      <rPr>
        <sz val="9"/>
        <color indexed="8"/>
        <rFont val="Arial"/>
        <family val="2"/>
      </rPr>
      <t xml:space="preserve">
El contrato Nº 179 del 2013 con la compañía se seguros QBE se encuentra con su liquidacion final del 12 de febrero de 2016, la cual se puede evidenciar en la carpeta 10,1 179/2013 que reposa en los archivos de contrataciòn de la Unidad de Salud. 
</t>
    </r>
    <r>
      <rPr>
        <sz val="9"/>
        <color rgb="FFFF0000"/>
        <rFont val="Arial"/>
        <family val="2"/>
      </rPr>
      <t>HAY NECESIDAD DE VERIFICAR LAS EVIDENCIAS DEL REPORTE</t>
    </r>
  </si>
  <si>
    <t>OPS 179 del 2013 liquidada.</t>
  </si>
  <si>
    <t xml:space="preserve">Liquidar la OPS 179 del 2013 </t>
  </si>
  <si>
    <t>Contrato de prestación de servicio No.179.
Objeto – “La contratista se obliga a constituir a favor de la unidad de salud de la universidad del cauca, una  póliza de enfermedades de alto costo o catastróficas a que están expuestos los afiliados y beneficiarios de la Unidad de conformidad con las condiciones técnicas y económicas prevista en los términos de la invitación, por $180.000.000”.
• De acuerdo con el contrato, el valor definitivo a pagar es el que resultare de multiplicar  el número de usuarios por el valor de la prima por usuario que era  de $10.160. En las certificaciones que expide el supervisor no se hace referencia al número de usuarios de cada mes para establecer el valor certificado.
• Además, se estableció que este pago se haría en mensualidades vencidas previa presentación de la factura acompañada de la certificación de cumplimiento  emitida por el supervisor, sobre estos hechos en la carpeta se encontró que en los meses de enero y abril se presentaron dos certificaciones.
• En la Cláusula Séptima se expone: “informes trimestrales sobre la ejecución del contrato, las demás que le sean necesarias para garantizar la adecuada ejecución del contrato”, no se evidencian estos documentos por lo que se advierte que no ha existido un seguimiento permanente a la ejecución del contrato.
• No obra acta de liquidación.</t>
  </si>
  <si>
    <r>
      <t xml:space="preserve">OPS 155 de 2013 con oncólogos asociados del cauca, se encuentra con su liquidación final del día 19 de marzo de 2014, la cual se puede evidenciar en la carpeta 10,1-31,5-155 de 2013 que reposa en los archivos de contratación de la Unidad de Salud
</t>
    </r>
    <r>
      <rPr>
        <sz val="9"/>
        <color rgb="FFFF0000"/>
        <rFont val="Arial"/>
        <family val="2"/>
      </rPr>
      <t xml:space="preserve">
Registros de fecha Julio 22 de 2016 Reporte martin mosquera</t>
    </r>
    <r>
      <rPr>
        <sz val="9"/>
        <rFont val="Arial"/>
        <family val="2"/>
      </rPr>
      <t xml:space="preserve">
OPS 155 de 2013 con Oncologos Asociados del Cauca, se encuentra con su liquidaciòn final del dìa 19 de marzo de 2014, la cual se puede evidenciar en la carpeta 10.1-31.5.155 de 2013 que reposa en los archivos de contrataciòn de la Unidad de Salud. </t>
    </r>
  </si>
  <si>
    <t>Registros mensuales de seguimiento a ejecución de OPS  con prestadores de servicios de salud</t>
  </si>
  <si>
    <t xml:space="preserve">Realizar seguimientos  mensuales documentados a la ejecución de las  OPS, constatando la existencia de los  soportes y su conformidad con las obligaciones contractuales, </t>
  </si>
  <si>
    <t xml:space="preserve">Prestación de servicios profesionales especializados No. 155 de 2013 Unidad de Salud.
Objeto: “Prestación de servicios profesionales especializados en oncología  que incluye consulta médica especializada, quimioterapia y suministro de medicamentos a los afiliados a la unidad de Salud”, por $90.000.000.
Revisada la carpeta contractual se evidencian los Comprobantes de egreso y facturas por $75.675.025, quedando pendiente un saldo por $14.324.975, sobre el cual no se encuentran documentos de ejecución; no se suscribe acta de liquidación, que PUEDE generar incertidumbre en la información sobre la ejecución final del contrato.
</t>
  </si>
  <si>
    <t>Acta de liquidación  OPS 155 del 2013, del 19 de marzo del 2014.</t>
  </si>
  <si>
    <t>OPS 155 del 2013 liquidada.</t>
  </si>
  <si>
    <t xml:space="preserve">Liquidar la OPS 155 del 2013 </t>
  </si>
  <si>
    <r>
      <t xml:space="preserve">Seguimiento por parte del supervisor a todas las OPS suscritas por la Unidad de Salud, registros que se conservan en las carpetas de cada OPS
</t>
    </r>
    <r>
      <rPr>
        <sz val="9"/>
        <color rgb="FFFF0000"/>
        <rFont val="Arial"/>
        <family val="2"/>
      </rPr>
      <t>Registros de fecha Julio 22 de 2016 Reporte martin mosquera</t>
    </r>
    <r>
      <rPr>
        <sz val="9"/>
        <rFont val="Arial"/>
        <family val="2"/>
      </rPr>
      <t xml:space="preserve">
Seguimiento por parte del supervisor a todas las OPS Suscritas  por la  Unidad de Salud, registros que se conservan en las carpetas de cada OPS
</t>
    </r>
    <r>
      <rPr>
        <sz val="9"/>
        <color rgb="FFFF0000"/>
        <rFont val="Arial"/>
        <family val="2"/>
      </rPr>
      <t>HAY NECESIDAD DE VERIFICAR LAS EVIDENCIAS DEL REPORTE</t>
    </r>
  </si>
  <si>
    <t xml:space="preserve">Registros mensuales de seguimiento a ejecución de OPS  con prestadores de servicios de salud..
</t>
  </si>
  <si>
    <t>Realizar seguimientos  mensuales documentados a la ejecución de las  OPS, constatando su oportunidad, y verificando la existencia de los  soportes y su conformidad con las obligaciones contractuales.</t>
  </si>
  <si>
    <t xml:space="preserve">Prestación de Servicios No. 149 de 2013 Unidad de Salud.  CD
Objeto “Atención ambulatoria y hospitalaria de mediana y alta complejidad a los afiliados de la Unidad de Salud de la Universidad del Cauca.”, por $250.000.000.
Analizada la carpeta contractual se evidencia que a pesar de haberse cumplido con el plazo de sesenta días para liquidar la orden, esta obligación aún no se ha realizado. La Universidad anexa Comprobantes de Egreso y Facturas por $253.240.867, excediendo el valor pactado por $250.000.000, generando incertidumbre en la información sobre la ejecución del contrato.
</t>
  </si>
  <si>
    <t>ViceAdministrativa-DAYS-Área de Planta Fìsica-Supervisor o Interventor.</t>
  </si>
  <si>
    <r>
      <t xml:space="preserve">OPS 149 de 2013 con clínica la Estancia, la cual cuenta con su liquidación definitiva se acta que reposa en los archivos de la Unidad de salud
</t>
    </r>
    <r>
      <rPr>
        <sz val="9"/>
        <color rgb="FFFF0000"/>
        <rFont val="Arial"/>
        <family val="2"/>
      </rPr>
      <t>Registros de fecha Julio 22 de 2016 Reporte martin mosquera</t>
    </r>
    <r>
      <rPr>
        <sz val="9"/>
        <rFont val="Arial"/>
        <family val="2"/>
      </rPr>
      <t xml:space="preserve">
OPS 149 de 2013 con Clinica la Estancia, la cual cuenta con su liquidaciòn definitiva según Acta que reposa en los archivos de la Unidad de Salud.
</t>
    </r>
    <r>
      <rPr>
        <sz val="9"/>
        <color rgb="FFFF0000"/>
        <rFont val="Arial"/>
        <family val="2"/>
      </rPr>
      <t xml:space="preserve">
HAY NECESIDAD DE VERIFICAR LAS EVIDENCIAS DEL REPORTE</t>
    </r>
  </si>
  <si>
    <t>OPS 149 del 2013 liquidada.</t>
  </si>
  <si>
    <t xml:space="preserve">Liquidar la OPS 149 del 2013, con el valor de la OPS. </t>
  </si>
  <si>
    <t xml:space="preserve">Oficina Jurídica-ViceAdministrativa </t>
  </si>
  <si>
    <t>Informes del interventor respecto a las obligaciones del contratista que reposan en cada carpeta de los contratos de obra civil.</t>
  </si>
  <si>
    <t xml:space="preserve">Registros mensuales de seguimiento a ejecución de los contratos de  obra.
</t>
  </si>
  <si>
    <t>Realizar seguimientos  mensuales documentados a la ejecución de los contratos de  obras constatando su calidad, oportunidad y economía, y verificando la existencia de los  soportes y su conformidad con las obligaciones contractuales.</t>
  </si>
  <si>
    <t>Aplicar  controles  efectivos a las etapas precontractuales y contractuales  de la contratación de  obras civiles, en garantía del cumplimiento  de los objetivos y prescripciones  normativas.</t>
  </si>
  <si>
    <t xml:space="preserve">Contrato de obra civil 034 de 2013.
En la ejecución del no se evidencia el cumplimiento de todas las obligaciones establecidas en los artículos  17, 18 y 19 del Acuerdo 064 de 2008, tales como:
1- Analizar los estudios, planos, diseños y proyectos, para la ejecución del contrato.
2- Verificar el cronograma y plan de trabajo presentado por parte del Contratista, el cual además no se hizo.
3- Controlar el avance del contrato de acuerdo con el cronograma de ejecución aprobado, llevar un registro de las novedades.
4- Presentar un informe breve de evaluación sobre la utilidad obtenida por la Universidad con la ejecución del contrato.
5- Programar fechas de visita y control y dejar en el acta de cada visita las observaciones y recomendaciones a que hubiere lugar.
6- Elaborar y presentar al Representante Legal, previa a la liquidación final de la relación contractual el documento relacionado en el numeral 4 del artículo 19.
7- No se evidencia el registro sobre el cumplimiento de la Cláusula Novena “Obligaciones del contratista”.
</t>
  </si>
  <si>
    <t>Vicerrectoría Administrativa - División Administrativa y de Servicios- Supervisor</t>
  </si>
  <si>
    <t>Carpeta 5-1.69 acta general de reuniones PE-GE-2.2-FOR-6, donde se determinó solicitar informes de seguimiento mensual a los supervisores; en las carpetas reposan dichos documentos</t>
  </si>
  <si>
    <t>Realizar seguimientos  mensuales documentados a la ejecución de las OS DE I+D,constatando su calidad, oportunidad y economía,  verificando la existencia de los  soportes y su conformidad con las obligaciones contractuales.</t>
  </si>
  <si>
    <t>Aplicar  controles  efectivos a las etapas  del  proceso de contratación, en garantía del cumplimiento  de los objetivos y prescripciones  normativas.</t>
  </si>
  <si>
    <t xml:space="preserve">ID 3881 -OP 33, ID 3958 - OS  19
No hay informes del Supervisor sobre el seguimiento al cumplimiento de las órdenes de servicio.
Orden de suministro 080 de 2013. 
Objeto: “El contratista se obliga a suministrar e instalar mobiliario (puestos de trabajo y sillas) para el centro universitario de salud Alfonso López de la UNICAUCA”, por $58.000.000
La justificación se encuentra sin fecha de expedición,  dentro de la invitación a cotizar (Punto iii), se califica el trabajo como de “alto riesgo”, en el punto XIII Documentos que debe presentar el oferente favorecido...“experiencia de los profesionales al servicio de la obra.... un residente de obra: dedicación 100% del tiempo (el proponente puede ser el residente de la obra)”, exigencias que no tienen relación con el objeto del contrato. 
No se evidencian soportes que garanticen un seguimiento efectivo al avance de la ejecución del objeto contractual, el recibido a satisfacción, la factura y liquidación.
</t>
  </si>
  <si>
    <t>A partir del 2014 se subsanó el contrato de arrendamiento de fotocopiadoras Dentro de los expediente se tienen  informes del supervisor que evidencien el seguimiento a la ejecución del contrato. Al enviar el oficio de designaciòn de supervisor se le recuerda sus obligaciones . Adicionalmente se levanta un acta de lo entregado al arrendatario.</t>
  </si>
  <si>
    <t xml:space="preserve">Revisar el contrato que evidencia las fallas y solucionar las que sean subsanables  conforme al Estatuto Contractual.. </t>
  </si>
  <si>
    <t>Aplicar  controles  efectivos a las etapas  del  proceso de contratación de  arrendamientos de espacios universitarios, en garantía del cumplimiento  de los objetivos y prescripciones  normativas.</t>
  </si>
  <si>
    <t>Contrato 029 de 2013 Arrendamiento.
Revisadas las carpetas documentales del contrato No. 029 de 2013,  relacionado con el arrendamiento de un área para la explotación del negocio de fotocopiado, se observó:
• En la Cláusula Tercera se pacta el pago por única vez y por parte de la arrendataria de $100.000, como pago adicional del servicio de energía, el cual debió hacerse con el primer canon de arrendamiento en el mes de septiembre,  pero se realizó el 5 de noviembre de 2013.
• Dentro del expediente no obran informes del supervisor que evidencien el seguimiento a la ejecución del contrato verificando el cumplimiento de la Cláusula Novena (Obligaciones de la arrendataria) y las funciones establecidas en la Cláusula Décima; en cumplimiento de esta cláusula el Supervisor debió “Elaborar el acta de linderos y el inventario de los elementos que harán parte del acta de entrega del inmueble, la cual debió ser firmada por el supervisor y el arrendatario”, pero el documento no se encuentra anexo.</t>
  </si>
  <si>
    <t>Vicerrectoría Administrativa - División Administrativa y de Servicios-Àrea de Planta Fìsica-Supervisor o Interventor</t>
  </si>
  <si>
    <t>A partir del 2014 se subsanó el contrato de arrendamiento de fotocopiadoras Dentro de los expediente se tienen  informes del supervisor que evidencian el seguimiento a la ejecución del contrato. Al enviar el oficio de designación de supervisor se le recuerda sus obligaciones . Adicionalmente se levanta un acta de lo entregado al arrendatario.</t>
  </si>
  <si>
    <t>Contrato Nº 012 del 2013 con sus soportes.</t>
  </si>
  <si>
    <t>Aplicar  controles  efectivos a las etapas  del  proceso de contratación de obras civiles, en garantía del cumplimiento  de los objetivos y prescripciones  normativas.</t>
  </si>
  <si>
    <t xml:space="preserve">Contrato de obra 012 de 2013 V.R.A. Objeto: obra civil para la continuación de cambio de pisos y cielos rasos en la biblioteca central de la Universidad del Cauca, tercera etapa.
Analizada la carpeta contractual no se evidencian informes de interventoría donde se refleje seguimiento, evaluación y control a la ejecución del objeto, el Supervisor anexa certificados de cumplimiento que soportan los pagos, pero que no garantizan la ejecución contractual en términos de calidad, oportunidad y eficiencia, incumpliendo con las obligaciones establecidas en el capítulo II del Acuerdo 064 de 2008. Igualmente no se evidencian comprobantes de egreso donde se reflejen los pagos efectuados al contratista.
</t>
  </si>
  <si>
    <t>Vicerrectoría Administrativa - División Administrativa y de Servicios-Àrea de Planta Fìsica-Supervisor</t>
  </si>
  <si>
    <t>Contratos de obra civil con  informes de seguimiento mensual por los supervisores designados. Documentos que reposan en las carpetas de los contratos archivados en la  Oficina Jurìdica.</t>
  </si>
  <si>
    <t>Realizar seguimientos  mensuales documentados a la ejecución de los contratos de obra civil, constatando su calidad, oportunidad y economía, y verificando la existencia de los  soportes y su conformidad con las obligaciones contractuales.</t>
  </si>
  <si>
    <t>Vicerrectoría Administrativa - División Administrativa y de Servicios-Área de Planta Fìsica-Supervisor</t>
  </si>
  <si>
    <t xml:space="preserve">Informes de Supervisión
Contrato 018 de 2013 de obra civil. 
Revisadas las carpetas documentales del contrato de obra, cuyo objeto era la adecuación del Laboratorio de Ingeniería Ambiental y Sanitaria de la Universidad del Cauca, se evidenció que no existen informes de interventoría que evidencien el desarrollo de la ejecución de la obra, que permita inferir el seguimiento y control eficiente a los recursos, incumpliendo las obligaciones contraídas en el Manual de Contratación de la Universidad y los parágrafos 3 y 9 de la Cláusula Decima de la minuta. 
</t>
  </si>
  <si>
    <t>Para el 2014 el contrato fue subsanado. carpetas de los contratos 2.3-31.6/013 de 2014 y 2.3-31.6/26 de 2015 entre los documentos anexados se encuentran: Evaluación financiera año 2015, ya se encuentra en la carpeta 2.3.31 •026/2015. Evaluación financiera del año 2013 retirado de la carpeta de vigilancia año 2013 Copia no controlada.</t>
  </si>
  <si>
    <t>Aplicar  controles  efectivos a las etapas  del  proceso de contratación de servicios de  vigilancia  y seguridad, en garantía del cumplimiento  de los objetivos y prescripciones  normativas.</t>
  </si>
  <si>
    <t>Deficiencias en el seguimiento al contrato de vigilancia, debilidades en la aplicación efectiva de mecanismos de control y comunicación e incumplimiento de obligaciones del supervisor; que ponen en riesgo la pérdida de bienes y no permite salvaguardar integralmente los recursos y patrimonio institucional.</t>
  </si>
  <si>
    <t xml:space="preserve">Contrato 012 de 2013 Servicio de vigilancia
Revisadas las carpetas documentales del contrato No. 012 de 2013,  relacionado con el “…servicio de protección, seguridad y vigilancia privada para las instalaciones, predios, bienes muebles e inmuebles y personal ocupante de la Universidad del Cauca, en las sedes de Popayán, Santander de Quilichao, Timbio y la Unidad de Salud”, se observó lo siguiente:
• Sobre el desarrollo del contrato, no existen informes de interventoría que reflejen seguimiento, evaluación y control de la ejecución del objeto en términos de calidad, oportunidad y economía. Las certificaciones anexadas por el supervisor no garantizan un seguimiento efectivo al avance y cumplimiento del objeto contractual.
• En el caso de la prestación del servicio de protección, seguridad y vigilancia en las sedes de Santander de Quilichao y Timbio, no se evidencian registros que soporten el seguimiento a la ejecución de la actividad contratada. La Universidad expone que “….., adicionalmente  cada semana recibe de la empresa contratista   reporte de registros de prestación del servicio en sus diferentes lugares de trabajo”, pero no se anexan al expediente.
• El formato de Evaluación Financiera de la invitación pública se encuentra sin firma de los responsables. La Universidad argumenta en su respuesta que “El documento que aparece en la carpeta es una copia no controlada” desconociendo que bajo las normas de calidad este documento debe contener el mensaje “COPIA NO CONTROLADA” y que no deben reposar en la carpeta original del contrato.
• En los informes del Supervisor presentados el 16 de octubre  de 2013 y 2 de mayo de 2014, se reportan pérdida de elementos devolutivos, sin identificar las acciones a seguir por parte del contratista en cumplimiento de la Cláusula Octava del contrato sobre la responsabilidad en estos eventos. Además, no se evidencian recomendaciones por parte del Supervisor del contrato para mejorar o evitar la ocurrencia de nuevos hechos. (Ver Hallazgo No.45).
• Tampoco obra dentro de la carpeta del contrato las actuaciones que adelantó la Universidad para recuperar estos bienes, ni del reporte al Área de Adquisiciones e Inventarios, para lo de su competencia.
• En los informes referidos el Supervisor comunicó aspectos negativos relacionados con debilidades en el control de entrada y salida de bienes muebles, revisión de maletines, ingreso y salida de personal con su identificación, no obstante frente a dichas situaciones no se recomiendan ni exigen acciones de mejora, para implementarse por parte del Contratista, en cumplimiento de las obligaciones contractuales.
</t>
  </si>
  <si>
    <t>Durante el año 2015 se registraron dos perdidas la primera reportada por el oficio 5.4.4-52/0506 del 17 de septiembre 2015 de un portatil y la segunda de un video proyector reportado por oficio 5.4.4-52/685 del 28 de Octubre del 2015</t>
  </si>
  <si>
    <t xml:space="preserve">Porcentaje de registro de seguimiento a los eventos por pérdida de bienes institucionales  </t>
  </si>
  <si>
    <t>Hacer seguimiento a las investigaciones de la Empresa de vigilancia y seguridad, respecto de las pérdidas de los bienes institucionales y gestionar ante la misma Empresa su recuperación.</t>
  </si>
  <si>
    <t xml:space="preserve">Vicerrectoría Administrativa-Supervisor del Contrato
 </t>
  </si>
  <si>
    <t>En las carpetas de los contratos 2.3-31.6/013 de 2014 y 2.3-31.6/26 de 2015 se encuentran los informes de supervisión.
En Acta 5-1.69/07 del 22/09/2015, se determinó solicitar informes de seguimiento mensual a los supervisores; en las carpetas reposan dichos documentos</t>
  </si>
  <si>
    <t>Realizar seguimientos  mensuales documentados a la ejecución del servicio de vigilancia y seguridad, constatando su calidad, oportunidad y economía y la existencia de los  soportes y su conformidad con las obligaciones contractuales</t>
  </si>
  <si>
    <t>Listas de chequeo para  los contratos de prestación de servicios y suministro del 2015, ajustadas con base en los requisitos previstos en cada etapas contractuales.</t>
  </si>
  <si>
    <t>Lista de chequeo implementada</t>
  </si>
  <si>
    <t>Implementar una lista de chequeo para determinar los documentos contractuales que deben reposar en las carpetas de la Oficina Jurídica y la Vicerrectoria Administrativa.</t>
  </si>
  <si>
    <t>Diseñar e implementar  instrumentos y mecanismos, que permitan el seguimiento efectivo a la ejecución del contrato de suministro de tiquetes.</t>
  </si>
  <si>
    <t>Inconsistencia en la información suministrada, deficiencias en la aplicación de los mecanismos de control y seguimiento, inobservancia de las normas y controles establecidos para el proceso contractual, situaciones que denotan desorden en el manejo de la información.</t>
  </si>
  <si>
    <t>Contrato 016 y Orden de Suministro 021 del 2013 Suministro tiquetes aéreos.
Revisadas las carpetas documentales del contrato No. 016 de 2013,  relacionado con el  suministro de tiquetes aéreos en las rutas Nacionales e Internacionales para los servidores universitarios, estudiantes y conferencistas invitados en desarrollo de la misión institucional de la Universidad del Cauca, se estableció lo siguiente:
• En las actas parciales y en las certificaciones expedidas por el supervisor, no se reporta el avance porcentual del cumplimiento del contrato mes a mes, lo que no permite verificar el seguimiento permanente a la ejecución de los recursos contratados.
• De otra parte, no se evidencian soportes para legalizar el transporte aéreo del personal comisionado (pasa abordo o tiquetes) que permita confrontar lo reportado por la supervisión.
• Además, las carpetas documentales que soportan la ejecución del contrato y sus anexos presentan deficiencias en su archivo y gestión documental.
• En la Orden 021, mediante email del 19-06-2013, Viajes Avialoi, informa sobre la reserva de un tiquete que tuvo un costo de $514,176, registrado en la factura E5240 del 18-06-2013, factura que se relaciona en la orden de pago presupuestal 20133129 del 26-08-2013 y en el comprobante de pago electrónico 201304724 del 28-08-2013, además se incluye dentro de la relación de tiquetes suministrados por AVALOI. Con fecha 7 de noviembre de 2014 la firma contratista expide Comprobante de Nota Contable No.16668 mediante el cual reconoce a favor de la Universidad lo correspondiente al tiquete TK 1344740616591, por $514.176 generando una recuperación de recursos por este valor.
• La Universidad no tiene acciones previstas para evitar desembolsar recursos de tiquetes reservados pero no utilizados por situaciones imprevistas, haciendo oneroso el contrato de suministro.</t>
  </si>
  <si>
    <t>Actas parciales  de contrato y formato PA-GA-5-FOR-24,Versión 1, el 09/09/2014 respecto de los porcentajes de avance.
En Acta 5-1.69/07 del 22/09/2015, se determinó solicitar informes de seguimiento mensual a los supervisores; en las carpetas reposan dichos documentos</t>
  </si>
  <si>
    <t>Acta parcial de informe mensual.</t>
  </si>
  <si>
    <t>Conciliar mensualmente la información suministrada  por la agencia de viajes contratista, respecto de  los tiquetes   utilizados y no utilizados.</t>
  </si>
  <si>
    <t>Vicerrectoría Administrativa- Junta de Licitaciones y Contratos.
 Vicerrectoría Administrativa- DAYS-Supervisores contratos de aseo y de mensajería</t>
  </si>
  <si>
    <t xml:space="preserve">Formato PA-GA-5-FOR-24,Versión 1, el 09/09/2014  actualizado </t>
  </si>
  <si>
    <t>Formato actualizado e implementado.</t>
  </si>
  <si>
    <t>Actualizar e implementar el FORMATO  PA-GA-5-FOR-24 Certificación de pago que incluye los porcentajes de avance.</t>
  </si>
  <si>
    <t>Carpeta del contrato 2.3.-31.6/015 de 2013:</t>
  </si>
  <si>
    <t>Contraro subsanado</t>
  </si>
  <si>
    <t xml:space="preserve">Deficiencias en la aplicación de los mecanismos de control y seguimiento, e inobservancia de las normas y controles establecidos para el proceso contractual e incumplimiento de obligaciones del supervisor, situaciones que pueden generar riesgo en el cumplimiento de las obligaciones contractuales.
</t>
  </si>
  <si>
    <t>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El Acta de Evaluación de Propuestas no contiene las razones de la diferencia de valores entre la propuesta seleccionada y el contrato firmado.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</si>
  <si>
    <t>Carpeta de contrato con Brillaseo 2.3-31.6/014 de 2014 y contrato 2.3.31.1/018 de 2015  Brillaseo, se encuentran los informes de supervisiòn mensuales.</t>
  </si>
  <si>
    <t xml:space="preserve">Realizar seguimientos  mensuales documentados al Contrato de aseo y mensajería, constatando la existencia de los  soportes y su conformidad con las obligaciones contractuales. </t>
  </si>
  <si>
    <t>Oficina de Planeaciòn y de Desarrollo Institucional - Decanatura Facultad Ciencias de la Salud-DAYS-Área de Adquisiciones e Inventarios.</t>
  </si>
  <si>
    <t xml:space="preserve">A partir de año 2014, en el acta de la Junta de licitaciones se tiene muy claro que se debe tener el mismo valor de la propuesta seleccionada y el valor del contrato que se firma, esto queda en cada acta de la Junta de Licitaciones. </t>
  </si>
  <si>
    <t xml:space="preserve">Porcentaje de actas del comité con la integridad de información </t>
  </si>
  <si>
    <t xml:space="preserve">Registrar  en las actas de la Junta de Licitaciones y Contratos,  la integridad de las decisiones adoptadas en el procedimiento de adjudicación de los contratos de adquisición de bienes y servicios. </t>
  </si>
  <si>
    <t xml:space="preserve">
Plan de mantenimiento de bienes muebles, inmuebles y equipos, código MA-GA-5-PL-1 versión 0 vigencia 2013-2017.
Presupuesto de obra elaborado por los ingenieros de planta física.</t>
  </si>
  <si>
    <t>Plan de Mantenimiento de la Planta Fìsica con necesidades de la Facutad de Ciencias de la Salud.</t>
  </si>
  <si>
    <t>Incluir en el Plan de Mantenimiento de la Planta fìsica de la Universidad, las adecuaciones locativas de la Facultad de Ciencias de la Salud.</t>
  </si>
  <si>
    <t xml:space="preserve">Dotar de la infraestructura, insumos y equipamentos requeridos por los Laboratorios de las Facultades de Artes y Ciencias de la Salud, acorde con el presupuesto asignado para cada Unidad académica. </t>
  </si>
  <si>
    <t>Situaciones que evidencian deficiencias en la gestión de recursos para la compra de bienes atendiendo las necesidades técnicas de los laboratorios, que no garantizan la prestación de los servicios en forma oportuna e inadecuada aplicación de los procedimientos establecidos para manejo de bienes y elementos.</t>
  </si>
  <si>
    <t>Bienes y planta física Facultad de Ciencias de la Salud.
a) Existen elementos inservibles en áreas como Fisioterapia, laboratorio de microbiología y parasitología (una nevera marca Samsung con serie 020429-955072401 y UDC 6002960037 con concepto técnico-comprada antes de 2001 y una nevera Fhor), de genética, que no han culminado su proceso de concepto técnico y de bajas, y ante las solicitudes verbales realizadas al Área de Inventarios han manifestado que no tienen espacios de bodega  para su almacenamiento.
b) En los Laboratorios de histología, microbiología y parasitología se detectaron extintores (amarillos y rojos)  con cargas vencidas desde 2007 y 2010, respectivamente; que no prestarán ninguna utilidad en evento de siniestros.
c) Se evidenció que en el Laboratorio de Inmunología y Biología Molecular, se remodelaron las oficinas pero se encuentran puertas de madera que no se han cambiado atendiendo los requerimiento técnicos para este tipo de laboratorio; desde el 2010 se han requerido  equipos como un “Termociclador en tiempo real” para apoyar actividades propias de este laboratorio, que le permiten  realizar pruebas de laboratorio de carga viral HIV-1 y otros microorganismos, un Citómetro de Flujo para docencia e investigación; solicitudes que a la fecha no han sido atendidas. 
d) Igualmente, los demás laboratorios han presentado requerimientos en forma reiterada sobre equipos biomédicos, dotación y la adecuación de los espacios físicos, a través de la gestión del Consejo de Facultad y mediante proyectos presentados que no se han ejecutado.</t>
  </si>
  <si>
    <t>Oficina de Planeaciòn y de Desarrollo Institucional.
 Decanatura Facultades Artes y Ciencias de la Salud-ViceAdministrativa- DAYS-Àrea de Adquisiciones e Inventarios.</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</si>
  <si>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Resolución 604 de 2016 por la cual se adopta el plan de adquisiciones 2016.  </t>
  </si>
  <si>
    <t>Plan de compras que incluyan las necesidades de funcionamiento de los laboratorios de Artes y Ciencias de la Salud.</t>
  </si>
  <si>
    <t>Formular un Plan de Compras que considere las necesidades académicas de los laboratorios de las Facultades de Artes y Ciencias de la Salud.</t>
  </si>
  <si>
    <t>Plan de mantenimiento de bienes muebles, inmuebles y equipos, código MA-GA-5-PL-1 versión 0 vigencia 2013-2017.
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</si>
  <si>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</si>
  <si>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Por gestión ineficiente, debilidades en el proceso de planeación y de compras de la Universidad del Cauca y en los mecanismos de control y seguimiento para el suministro de equipos e insumos, irregularidades en el recibo de obras civiles; hechos que han llevado a la suspensión del servicio de laboratorios y exponer a la Entidad a riesgos de multas.</t>
  </si>
  <si>
    <t xml:space="preserve">Laboratorios prestadores de servicios salud.
a. En el 2013, la falta del equipamiento oportuno y adecuado de los “Laboratorios Prestadores de Servicios” en la Facultad de Ciencias de la Salud (y con mayor énfasis en la vigencia 2014), han afectado su normal funcionamiento en temas de docencia, investigación y actividad comercial, máxime cuando estos laboratorios son habilitados para la prestación de servicio. 
b. Además no se atienden las solicitudes de insumos (a octubre de 2014 hay pedidos de reactivos desde noviembre de 2013 sin respuesta), mantenimiento de equipos biomédicos y de actualización tecnológica, hasta el punto de haber cerrado los laboratorios y dejar de prestar los servicios a la población universitaria, particulares y otras entidades. (Laboratorio Clínico Unificado, microbiología, Genética humana, Inmunología y biología molecular).
c. De otra parte, en dichas áreas se han recibido obras civiles ejecutadas y entregadas, pero continúan con las mismas deficiencias de goteras y humedad; en otros casos, quedaron pendientes cambios de puertas, llaves de lavaplatos, independizar caja de breques, cambio de lámparas de luz abierta  a cerrada, instalación de tomas y cableado, entre otros.
</t>
  </si>
  <si>
    <t xml:space="preserve">Plan de compras  2015
Resolucion 081  del 03 de febrero  2015 con sus anexos y Resolución numero 683 de septiembre 2015 con sus  anexos, por el cual se modifica el Plan de Compras 2015. Las Resoluciones se encuentran publicadas en el portal institucional  link http://www.unicauca.edu.co/versionP/plan-de-compras . Resolución 604 de 2016 por la cual se adopta el plan de adquisiciones 2016. </t>
  </si>
  <si>
    <t xml:space="preserve"> Dotar de la infraestructura, insumos y equipamentos requeridos por los Laboratorios de las Facultades de Artes y Ciencias de la Salud, acorde con el presupuesto asignado para cada Unidad académica. </t>
  </si>
  <si>
    <t>El Área de  Mantenimiento de la División Administrativa y de Servicios elaboró el Plan de mantenimiento de bienes muebles, inmuebles y equipos, código MA-GA-5-PL-1 versión 0 vigencia 2013-2017, . En el año 2015 mediante comunicaciones: 
1.Presupuesto para el Mantenimiento obras varias Fac. Ciencias de la salud.  
2. oficio número 5.4.2.1.92.8/0167   de 2014 (Reparación cubiertas Ciencias de Saludu-Centro de docente Salud Alfonso López)
3. Oficios con número  5.4.2.1.92.8/0028, 0030, 003, 0027, 0026, 0029, 0074, 0165, 0169, 0188, 0321, 0411,0412, 0413, 0414,0415, 0416, 0417, 0418, 0419, 0420, 0421, 0423 y radicado 08710 de 2015 solicitudes de contratos de mantenimiento de equipos.
4. Plan de Mantenimiento institucional.(archivo digital).</t>
  </si>
  <si>
    <t xml:space="preserve">Incluir en el Plan de Mantenimiento de la Planta fìsica de la Universidad, las adecuaciones locativas de la Facultad de Ciencias de la Salud.  
</t>
  </si>
  <si>
    <t>Situaciones que no permiten la prestación del servicio público de educación superior en términos de calidad y eficiencia, a pesar de cobrarse el servicio a los estudiantes; por inadecuada e inoportuna compra, dotación y acondicionamiento de los laboratorios académicos, y deficiencias en las etapas de planificación, ejecución y seguimiento del presupuesto de rentas y gastos de la Universidad del Cauca.</t>
  </si>
  <si>
    <t>Calidad del servicio de laboratorios académicos.
La Universidad del Cauca, a través de sus aplicativos SQUID y SIMCA, en cada periodo académico viene facturando y cobrando a los estudiantes de pregrado en los diferentes programas académicos, servicios por concepto de laboratorios (en salud, fotografía, diseño, artes y salas de sistemas, entre otros), sin que estos se presten permanentemente en condiciones físicas adecuadas y con el equipamiento necesario (reactivos, insumos, lámparas de neón, software, hardware, mobiliarios, caballetes, mesas de dibujo, etc.) para facilitar las prácticas académicas, limitando el aprendizaje del estudiante por no permitir el uso personalizado de los equipos ni las prácticas requeridas de manera oportuna, debiendo asumir la compra de sus elementos y uso de sus propios computadores, cámaras e instrumentos.</t>
  </si>
  <si>
    <t xml:space="preserve">Oficina de Planeación y de Desarrollo Institucional.
Vicerrectoría Administrativa-DAYS
</t>
  </si>
  <si>
    <t xml:space="preserve">Plan de compras 2015
1.Resolucion 081  del 03 de febrero  2015 con sus anexos y Resolución numero 683 de septiembre 2015 con sus  anexos, por el cual se modifica el Plan de Compras 2015. Las Resoluciones se encuentran publicadas en el portal institucional  link http://www.unicauca.edu.co/versionP/plan-de-compras </t>
  </si>
  <si>
    <t>En el contrato 2.3-31.4/043 de 2015 se le da seguimiento al plan de mantenimiento, cuyo objeto es obras de mantenimiento integral de bienes muebles e inmuebles para los edificios de las dependencias de la Universidad.</t>
  </si>
  <si>
    <t xml:space="preserve">Registros de seguimiento al Plan de Mantenimiento de Infraestructura Fìsica
</t>
  </si>
  <si>
    <t xml:space="preserve">Hacer seguimiento cuatrimestral  al Plan de Mantenimiento de Infraestructura Fìisica. </t>
  </si>
  <si>
    <t>Considerar en el Plan Operativo de Inversión las necesidades de la infraestructura física, a partir de un diagnóstico sobre las condiciones de su estado de conservación y funcionamiento.</t>
  </si>
  <si>
    <t>Inadecuada aplicación de la herramienta de planificación, deficiencias en la gestión fiscal, en el trámite y diseño de proyectos, debilidades en el control de obras y debilidades en los mecanismos de control, seguimiento y evaluación en materia de gestión fiscal e infraestructura física e inobservancia de los principios de eficacia y celeridad de que trata el artículo 209 de la Constitución Nacional. Actos que no garantizan la prestación del servicio público de la educación superior acorde a los parámetros constitucionales y los establecidos en la Ley 30 de 1992, poniendo en riesgo la salud y vida de los miembros de la comunidad educativa.</t>
  </si>
  <si>
    <t>Plan de gestión infraestructura física institucional.
a) La Universidad del Cauca no cuenta con una herramienta de gestión integral aprobada por los órganos de dirección, que le permita identificar la proyección para la construcción de nuevos espacios físicos, adecuación y remodelación de sus edificaciones, a corto, mediano y largo plazo;  que incluya diagnóstico, objetivos, estrategias, programa de actividades, recursos necesarios e indicadores de resultados y medición, acorde con el Plan de Desarrollo Institucional y las políticas del Plan Nacional de Desarrollo y que a la vez responda a las reales  necesidades académicas.
b) Con base en el Plan de Regulación Física y Humana 2011-2015 la Entidad ha realizado algunas obras civiles (obras nuevas por etapas, de remodelación y reparación), sin embargo a la fecha existen obras que están sin concluir. En el Anexo No. 2 se aprecia  algunos casos representativos, resumidos en dos tablas.
c) También ha adquirido bienes inmuebles (lotes de terreno y edificaciones residenciales y comerciales) encontrándose que algunos de ellos, a la fecha, no han sido utilizados en cumplimiento del objeto misional de la Universidad a pesar de haber realizado grandes inversiones. Al respecto se advierte riesgo de pérdida de los recursos y afectación del resultado del ejercicio en su actividad económica en cada vigencia fiscal, uno de los casos relevantes son las porterías remodeladas y automatizadas desde el año 2012; puntualmente “la tercera portería ubicada en la Facultad de Ingeniería Civil”, que permanece cerrada.
d) Existen casos de necesidades no atendidas que vienen generando traumatismo en el desarrollo normal de las actividades académicas, como:
• Facultad de Ciencias de la Salud: No cuenta con una red de almacenamiento alterna de agua potable para evitar traumatismos en el  momento en exista una suspensión de este servicio y permita el normal desarrollo de las actividades (situación observada el día 29 de octubre de 2014 cuando se realizó visita fiscal por parte del órgano de control). Además se evidenció hacinamiento de estudiantes en el desarrollo de actividades teórico prácticas (aulas y laboratorios) situación que no garantiza la prestación del servicio educativo bajo estándares de calidad, igual caso se evidenció también en la Facultad de Artes.
• Se detectaron edificaciones deterioradas por humedades en paredes y techos (Salón de FAGOT, salón de prácticas de histología, área de citogenética, salas de sistemas de Artes, áreas de edificios de Ingeniería), grietas en paredes, techos dañados, puertas en mal estado, salones con poca iluminación y ventilación, goteras e inundaciones en el Salón del Consejo de Facultad Ciencias de la Salud, Decanatura, Laboratorio de Inmunología y Fisioterapia en las instalaciones de las Ingenierías, en el Departamento de Diseño, Artes Plásticas, laboratorios académicos y de prestación de servicios en la Facultad de Ciencias de la Salud (Fisioterapia, Genética), en algunos casos se han realizado obras de mantenimiento pero los daños persisten sin soluciones efectivas (Facultad de Ciencias de la Salud).
• De otra parte los edificios de las diferentes Unidades Académicas no cuentan con espacios adecuados para el acceso, movilidad y aprendizaje de las personas con discapacidad física, es decir, condiciones en términos de equidad que mitiguen los riesgos que representan para ellos.
• En cuanto a la vigilancia institucional se identificó que la Administración es conocedora de los riesgos existentes en la diferentes dependencias, principalmente en la Facultad de Ciencias Agrarias que carece de: un cerramiento estructural que brinde mayor seguridad, de medidas de protección en puertas y ventanas que permitan mitigar los riesgos de pérdida de bienes, daño de instalaciones y seguridad de la comunidad universitaria. Situaciones que se trataron en el Consejo Superior en Sesión No. 22 del 27 de noviembre de 2012, como resultado de estudios contratados.
• Si bien es cierto la Universidad cuenta con un centro de control y vigilancia y cámaras instaladas en algunos edificios, se continúan presentando pérdida de equipos e ingreso de personas no autorizadas.</t>
  </si>
  <si>
    <t>Durante los meses de abril a diciembre de 2017, el Área de mantenimiento, con el apoyo del igeniero Mauro Solarte, elaboró el diagnóstico sobre el estado de la edificaciones Institucionales. (Legajo 5.4.1 Actas, 33 folios).
El documento Plan de Mantenimient de Bienes Muebles, Inmuebles y Equipos con código MA-GA-5- PL 1 Plan de mantenimiento Universidad del Cauca-.pdf, versión 2 vigencia 2018, publicado en el Programa  Lvmen, subproceso Gestión de la Infraestructura y el mantenimiento Físico.
La ejecución del Plan inició con los contratos de obra N° 5.5-31.4/004 y 5.5-31.4/0 del 2018.</t>
  </si>
  <si>
    <t xml:space="preserve">Plan de  infraestructura física incluido en el Plan Operativo de Inversión </t>
  </si>
  <si>
    <t>Elaborar el Plan de Infraestructra física,  a partir del diagnóstico  y priorizar las obras de  mantenimiento preventivo y correctivo y de adecuación de la planta física.</t>
  </si>
  <si>
    <t>Oficina de Planeación y de Desarrollo Institucional
Vicerrectorias Administrativa, Vicerrectoría Academica- Decanatura Facultad Ciencias Agrarias, Facultad Ciencias de la Salud.</t>
  </si>
  <si>
    <t>Plan de capacitación 2015-2016  aprobado y adoptado por  Resolución Rectoral Nº  010 del  2015.</t>
  </si>
  <si>
    <t>Plan de Capacitación</t>
  </si>
  <si>
    <t xml:space="preserve">Formular el Plan Institucional de Capacitación  </t>
  </si>
  <si>
    <t xml:space="preserve"> Actualizar los programa de bienestar y capacitación de servidores universitarios, acorde con las necesidades,  en cumplimiento al proyecto del Eje de modernización administrativa. 1.4.1, en el marco del PDI 2013 -  2015</t>
  </si>
  <si>
    <t>Deficiencias en la actualización de la norma institucional, ineficiencia en la implementación de estrategias para construir y desarrollar el Plan de Capacitación Institucional, debilidades en los mecanismos de control y seguimiento en la gestión del talento humano, igualmente por carencia de procesos de inducción y re-inducción al personal vinculado en los procesos institucionales.</t>
  </si>
  <si>
    <t>Plan operativo de capacitación.
Acuerdo 105/1993: Art 68 “La Universidad destinará al menos el 2% de su presupuesto de funcionamiento para la formación, capacitación y actualización del personal profesoral y administrativo.” (total apropiación definitiva Funcionamiento con recursos de la Nación $78.938.816.666) y Art.81 “El Personal Administrativo de la Universidad del Cauca se regirá por el Estatuto de Personal Administrativo expedido por el Consejo Superior, el cual deberá contener …e) Programa de capacitación y formación permanente.”
a) La Universidad del Cauca para la vigencia 2013 no contó con la formulación y desarrollo del Plan Operativo de Capacitación, sin embargo, realizó varias de ellas y otorgó beneficios para formación, sin ofrecerse de manera permanente ni cubrir la totalidad de los funcionarios. 
b) En el mismo sentido, el Plan Institucional de Capacitación implementado en agosto de 2012 no establece al menos cronograma de las actividades y estrategias, que permita evidenciar el seguimiento a cabalidad de la ejecución.
c) Así mismo, la Entidad durante la vigencia auditada, no contó con procedimientos y acciones de inducción y re-inducción al personal, pese a los diferentes traslados internos y nombramientos que realizo, con el fin de permitir a los funcionarios el conocimiento integral de la Institución  de manera eficaz y efectiva y  alcanzar el eficiente desarrollo de todos sus procesos administrativos y académicos.
Situaciones que no permiten el logro de los objetivos del PIC para fortalecer el desarrollo eficaz de las competencias laborales del personal vinculado a la Universidad y el cumplimiento de sus funciones; además de no garantizar beneficios de manera objetiva y oportuna, ni permite a la Institución contar con indicadores de medición del impacto generado con las capacitaciones desarrolladas.</t>
  </si>
  <si>
    <t>Oficina de Planeación y de Desarrollo Institucional
Vicerrectorias Administrativa, Vicerrectoría Academica- Decanatura Facultad Ciencias Agrarias, Facultad Ciencias de la Salud</t>
  </si>
  <si>
    <t>Proyecto RG 2105 014 adscrito a BPPUC</t>
  </si>
  <si>
    <t>Plan de acción con actividad relativa a:
La reubicación de los depósitos de reactivos químicos.
La gestión ambiental y riesgos de la Facultad de Ciencias de la Salud.
Manejo de residuos sólidos y peligrosos de la Facultad de Ciencias Agrarias.</t>
  </si>
  <si>
    <t xml:space="preserve">Incluir en el Plan de Acción la reubicación  de los depósitos de “almacén” de reactivos y químicos, en condiciones de adecuada admininistración y manejo. </t>
  </si>
  <si>
    <t xml:space="preserve">Establecer e implementar controles efectivos a la gestión ambiental en la Universidad del Cauca, a partir de sus diversos componentes . </t>
  </si>
  <si>
    <t>Situaciones que se generan por inadecuada aplicación de los procedimientos establecidos para la gestión ambiental y de requisitos en las normas generales, y debilidades en el proceso de seguimiento, supervisión y control por parte de la oficina encargada de las obras previstas para manejo de residuos. Hechos que afectan el normal funcionamiento de los laboratorios (prestadores de servicios, académicos y docencia), la salud de las personas que frecuentan las áreas afectadas; genera impacto negativo ambiental y amenaza la sostenibilidad y sustentabilidad ambiental.</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</si>
  <si>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</si>
  <si>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 xml:space="preserve">
Según acta No. 5.1.56/24 de 23-05-2016 de la Vicerrectoria Administrativa,  y la asistencia de la Dra Omaira Espinoza- Directora del Centro Alfonso López, Lina María Muñoz, profesional  Universitaria de la Facultad de Salud, Diego Fernando Tulante de la Facultad de Ciencias Agraria y Maribel Urbano de la Vicerrectoría Administrativa, se informa que para el registro de residuos peligrosos se emplea el formato PE-GE-2.2-FOR-10. Igualmente la empresa Aserhi esta recolectando los residuos permanentemente, para lo cual se lleva un formato PE_GE_2.2-FOR-1, versión = de 2014 y el recibo denominado Control y Registro de peso de residuos entregados por los generadores de la empresa Aserhi. Se adquiere el compromiso en que en cada una de estas dependencias  se conservarán los documentos en una carpeta denominada " Documentos Plan de Gestión Integral"</t>
  </si>
  <si>
    <t>Porcentaje de formatos debidamente diligenciados</t>
  </si>
  <si>
    <t>Imponer medidas que  obliguen al diligenciamiento de  los formatos dispuestos para el registro de los residuos peligrosos generados por los  laboratorios de la Facultad de Ciencias Agrarias y de la Salud.</t>
  </si>
  <si>
    <t xml:space="preserve">Disposición final de residuos sólidos - registro de generación y disposición final de residuos peligrosos.
La generación de residuos sólidos y peligrosos es la problemática ambiental más visible en las Facultades y Dependencias de la Universidad del Cauca, donde a pesar de contar con un programa de Ruta Limpia, la política de cero papel  y la contratación permanente de empresa externa para recolectar los residuos peligros, se encontró situaciones de amenaza, vulnerabilidad y riesgo, en las instalaciones revisadas de la Facultad de Ciencias de la Salud y Ciencias Agrarias, a saber:
• Para el tratamiento de los residuos se encontró que la “Unidad Técnica de Residuos” construida en la Facultad de Salud para el almacenamiento temporal, no cumple con las medidas establecidas para garantizar adecuada ventilación de los mismos.
• De acuerdo con las planillas revisadas del año 2013, no se diligencia de manera adecuada el registro de los residuos peligrosos generados en los diferentes laboratorios de la Facultad de Ciencias Agrarias y de Medicina; además, no se evidencia el dato de las personas responsables de su preparación y supervisión. A pesar que está implementado el formato CODIGO PE-GE-2-FOR-10 Versión O, para esta actividad, ninguno de los laboratorios de la Facultad de Ciencias de la Salud lo diligencia. 
• Todos los depósitos “almacén” de reactivos y químicos no están adecuadamente ubicados, estos se encuentran dentro de las mismas oficinas administrativas, sin señalización ni ventilación apropiada, que generan riesgos para la salud de las personas que acceden a los sitios y por la alta concentración de olores causan molestias a las vías respiratorias y a los ojos.
• No hay evidencias de la existencia de Comité de Gestión Ambiental en la Facultad de Salud, ni soportes de reuniones sobre las actividades e identificación de necesidades propias en gestión ambiental y manejo de riesgos.
• Las canecas dispuestas para clasificar y depositar finalmente todos los residuos sólidos y peligrosos de la Facultad de Ciencias Agrarias carece de un espacio adecuado para el almacenamiento de los mismos, que garantice el aislamiento y la no contaminación ambiental.
</t>
  </si>
  <si>
    <t>Oficina de Planeación y de Desarrollo Institucional- Vicerrectorias Administrativa, Academica, de Investigaciones  y de Cultura y Bienestar.</t>
  </si>
  <si>
    <t>Registro asistencia visita generadores Fac. Salud, fecha 30 de noviembre de 2015
Informe OPS No. 274 Depto.Quimica</t>
  </si>
  <si>
    <t>Diagnosticar las condiciones de ventilación de  la Unidad Técnica de Residuos de la Facultad de Ciencias de la  Salud y gestionar la asignación de recursos para su adecuación.</t>
  </si>
  <si>
    <t>Contratos de obra civil con claúsula obligaciones del contratista en  lo correspondiente al  cumplimiento de las disposiciones en materia ambiental. 
Elaboración pre-pliegos Oficina Planeación y Desarrollo Institucional 
Elaboración cláusula para contratos acerca de manejo de residuos en obras civiles
La Universidad  del Cauca a través de sus supervisores y /o interventores realiza el control al manejo de residuos y escombros producto de obras civiles, sin su cumplimiento es imposible liquidar los mismos.
Contrato 2.3.31.4/59 de 2014 Folios 81 y 82</t>
  </si>
  <si>
    <t xml:space="preserve">Porcentaje de contratos de obra civil con obligaciones relativas al plan de manejo ambiental.
</t>
  </si>
  <si>
    <t>Incluir el los contratos de obras civiles de construcción y mantenimiento, la elaboración de un plan de manejo de dichos riesgos ambientales.</t>
  </si>
  <si>
    <t>No garantiza el desarrollo y logro de los objetivos establecidos en los Programas del Plan de Gestión Ambiental a partir de la vigencia 2013, como tampoco que los propósitos de la Universidad se orienten a fortalecer la transversalidad de lo ambiental en las acciones misionales y de apoyo para que se garantice una verdadera y dinámica gestión institucional fundamentada en el cuidado y sostenibilidad el entorno.</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</si>
  <si>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</si>
  <si>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Actas 2.2-1.67/03 del 23/09/2015
2.2-1.67/04 del  30/09/2015
2.2-1.67/05 del  05/10/2015
2.2-1.67/06 del  10/11/2015
2.2-1.67/07 del 20/11/2015
2.2-1.67/08 del 02/12/2015
Certificado Disponibilidad Presupuestal No.201503565</t>
  </si>
  <si>
    <t>Registros de las sesiones del Comité de Gestión Ambiental.</t>
  </si>
  <si>
    <t>Poner en operación el Comité de Gestión Ambiental para el cumplimiento de las funciones que le corresponden reglamentariamente, a través de reuniones periódicas cada dos meses.</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</si>
  <si>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</si>
  <si>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
En documentos 2.2-71.18/500 del 23 de Julio de 2015 se presentó el Informe de actividades Gestión Ambiental I periodo académico vigencia 2015 y  2.2-71.18/972 del  11 de Diciembre de 2015, se presentó el 
Informe de actividades Plan de Gestión Ambiental Nº 2.
Adcionalmente se han realizado actividades de socialización e interiorización de los programas que define el plan de gestión ambiental Institucional.</t>
  </si>
  <si>
    <t xml:space="preserve">Registros de seguimiento </t>
  </si>
  <si>
    <t xml:space="preserve">Hacer seguimiento cuatrimestral  al Plan de Acción de Gestión Ambiental y a la ejecución de su presupuesto.   </t>
  </si>
  <si>
    <t>Documento Plan de gestión ambiental, manejo de los residuos Peligrosos y no peligrosos
2015 - 2016-2017</t>
  </si>
  <si>
    <t>Plan de Accion ambiental.</t>
  </si>
  <si>
    <t>Elaborar el Plan de Acción  de 2015 correspondiente con el Plan de Gestión Ambiental,  considerando el presupuesto que apalancará sus proyectos y actividades.</t>
  </si>
  <si>
    <t>Documento Plan de gestión ambiental, manejo de los residuos Peligrosos y no peligrosos.</t>
  </si>
  <si>
    <t>Plan de Gestión Ambiental actualizado.</t>
  </si>
  <si>
    <t>Actualizar el Plan de Gestión Ambiental.</t>
  </si>
  <si>
    <t>Oficina de Planeación y de Desarrollo Institucional, Vicerrectoría Administrativa, DAYS.</t>
  </si>
  <si>
    <t xml:space="preserve">Documento Plan de gestión ambiental, manejo de los residuos Peligrosos y no peligrosos
2015 - 2016-2017
</t>
  </si>
  <si>
    <t>Informe de evaluación</t>
  </si>
  <si>
    <t>Realizar una evaluación a la Gestión Ambiental en la Universidad, tendiente a lograr el diagnóstico  e identificar  las actividades que afectan el medio ambiente y los recursos naturales  y evaluar  los impactos ambientales significativos.</t>
  </si>
  <si>
    <t>Oficina de Planeación y de Desarrollo Institucional, Vicerrectoría Administrativa, DAyS.</t>
  </si>
  <si>
    <t>La Oficina de Planeación y Desarrollo Institucional realiza seguimiento permaente a los proyectos de inversión a través de la herramienta en excel  denominada "CUADRO DE MANDO AVANCE DE PROYECTOS", en el que se registra el nivel de ejecución de los proyectos y cuenta con la semaforización lo que permite conocer en tiempo real el avance y las dificaultades presentadas. (Archivo denominado "AVANCE OBRAS 2".</t>
  </si>
  <si>
    <t>Registro de Segumiento al Plan Operativo de Inversión.</t>
  </si>
  <si>
    <t>Realizar seguimientos cuatrimestral al Plan Operativo de Inversión, con base en los reportes de los responsables de cada proyecto.</t>
  </si>
  <si>
    <t xml:space="preserve">Soportar todos los recursos de inversión en  proyectos  alineado con el Plan de Desarrollo
 e inscritos en el Banco Universitario de Proyectos. </t>
  </si>
  <si>
    <t>Inadecuada aplicación del instrumento de planificación de la inversión e inobservancia de la programación del Presupuesto, no realizar el seguimiento y ajustes de acuerdo a sus modificaciones, para ejecutar los recursos durante la vigencia fiscal.</t>
  </si>
  <si>
    <t>Programación presupuestal 2013 y banco de proyectos.
Revisado el Presupuesto de Gastos aprobado para la vigencia 2013 con apropiación inicial de $130.976.051.826 y apropiación definitiva por $182.767.959.557, y comparados los recursos previstos para Inversiones por $16.529.612.654 en la Unidad 1 (Gestión General) frente al Plan Operativo de Inversión 2013 reportado por la Oficina de Planeación de la Universidad del Cauca por $4.531.650.446,  (como se muestra en la siguiente tabla), se detectó que la Entidad atendió en forma ineficiente la herramienta del marco de gasto de mediano plazo por los siguientes hechos relevantes: (Ver tabla “PLAN OPERATIVO DE INVERSION 2013”, en el Informe).
El Plan Operativo Anual de Inversiones de 2013 contempló inversiones en forma global por $4.531.650.446 para construcción de infraestructura propia del sector, adquisición de equipos, materiales y suministros de servicios propios del sector y administrativos, sin detallar los proyectos a realizar de acuerdo con las proyecciones de las actividades universitarias; cifra que no es coherente con las dispuestas para del rubro de Gastos de INVERSION en el presupuesto aprobado, existiendo diferencia de recursos no previstos en el Plan Operativo por $11.997.962.208.
De los recursos establecidos en el Plan Operativo de 2013 se destinaron $2.450.000.000 para actividades orientadas al apoyo de tipo administrativo, mientras que $681.650.446 fueron con propósitos académicos y $900.000.000 para cultura y bienestar (adecuación del CDU).
Los recursos apropiados definitivamente para INVERSION en $16.529.612.654, significaría que la Universidad los ejecutaría en concordancia con los programas y proyectos de inversión del Plan de Desarrollo Institucional 2013-2015 y con los proyectos de inversión registrados en el Banco Universitario de Proyectos de Inversión. Los recursos que alcanzaron a ejecutar en la vigencia auditada no se sustentaron en proyectos registrados en este Banco. 
Se observa que la ejecución de los recursos presupuestados para inversión alcanzó un 53.82%, a 31 de diciembre de 2013, significando la baja e ineficiente gestión en su ejecución.</t>
  </si>
  <si>
    <t>Fichas de los proyectos inscritos en el BPPUC 
Cada proyecto contiene información relacionada con el Plan de Desarrollo en la ficha resumen del proyecto donde se describen el eje estratégico, programa y proyecto al cual pertenecen. En cuanto al seguimiento y control se anexan evidencias en proyectos de infraestructura, oficios solicitando avance del proyecto a los responsables de cada uno.Los informes de supervisores e interventores de obra para contratos de mínima cuantía reposan en la Vicerrectoría administrativa y los informes para contratos de mayor cuantía reposan en la Oficina Jurídica.</t>
  </si>
  <si>
    <t xml:space="preserve">Porcentaje de proyectos con responsable asignado </t>
  </si>
  <si>
    <t>Asignar formalmente un responsable del seguimiento a la ejecución de cada proyecto de infraestuctura.</t>
  </si>
  <si>
    <t>Vicerrectoria Administrativa</t>
  </si>
  <si>
    <t>Plan operativo de inversión, presupuesto vigencia 2015.</t>
  </si>
  <si>
    <t>Plan Operativo con proyectos de inversión para infraestructura.</t>
  </si>
  <si>
    <t xml:space="preserve">Elaborar el Plan Operativo de Inversiones enfocado hacia el cumplimiento del Plan de Desarrollo, incluyendo los proyectos de infraestructura inscritos en el Banco Universitario de Proyectos.  </t>
  </si>
  <si>
    <t>Soportar todos los recursos de inversión en  proyectos  alineado con el Plan de Desarrollo
 e inscritos en el Banco Universitario de Proyectos.</t>
  </si>
  <si>
    <t>Se cambió acción de mejoramiento por mayor pertinencia con el hallazgo
Resolución VRADM 096 del 2014  sobre requisitos para la financiación del matrícula financiera en la Universidad del Cauca.</t>
  </si>
  <si>
    <t>Acto Administrativo</t>
  </si>
  <si>
    <t>Expedir una regulación formal sobre  los parámetros y requisitos de financiación de matrículas de pregrado para el I y II período del 2015 y anualidades subsiguientes..</t>
  </si>
  <si>
    <t>Establecer e implementar controles al proceso de financiación de matrículas de estudiantes de pregrado.</t>
  </si>
  <si>
    <t>Deficiencias en los mecanismos de control establecidos para la exigencia del cumplimiento de obligaciones por concepto de financiación de matrícula de estudiantes de pregrado y la falta de reglamentación de normas internas que regularon la materia en la vigencia 2013 y anteriores.</t>
  </si>
  <si>
    <t>Financiación matrículas financiera estudiantes pregrado.
Examinada la información de la cartera por concepto de financiación de derechos básicos de matrícula y sus complementarios, para estudiantes de pregrado, reportada por la Vicerrectoría Administrativa, con corte a 31 de diciembre de 2013 que incluye vigencias anteriores, se observaron las siguientes situaciones:
a) La Universidad no estableció las condiciones de facilidad de pago para los estudiantes de pregrado y posgrado al inicio de cada período académico, como lo ordena el Parágrafo Segundo del Artículo 37 del Acuerdo 052 de 2009, modificado por el Acuerdo 17 del 2012; solo hasta el periodo 2014-I, la Vicerrectoría Administrativa estableció mediante la Resolución No. VRADM-0096 del 23 de enero de 2014, los requisitos para la financiación de la matrícula financiera a partir del primer periodo académico de 2014, entre los cuales incluye la exigencia del documento que garantiza el cumplimiento de la obligación (firma de pagaré por el estudiante y codeudor).</t>
  </si>
  <si>
    <t>DARCA - SIMCA</t>
  </si>
  <si>
    <t>Se corrige en la plataforma de administración el error que generaba la inconsistencia en la clase de documento y el sexo. Como se puede apreciar en la imagen se cuenta con un catálogo que permite asociar el tipo de documento al cambio de número de identidad.</t>
  </si>
  <si>
    <t>Mecanismo sistematizado en funcionamiento</t>
  </si>
  <si>
    <t xml:space="preserve">Instalar un mecanismo sistematizado  que detecte el cumplimiento de la mayoría de edad, para obligar a que el estudiante gestione el cambio de la identificación. </t>
  </si>
  <si>
    <t xml:space="preserve">Aplicar correctivos a las inconsistencias de la base de datos de los estudiantes activos de pregrado en  los campos de Identidad, Género, y Nacimiento. </t>
  </si>
  <si>
    <t>Errores en la digitación de datos en los sistemas de información, deficiencias en los mecanismos de control para la migración de datos y la no aplicación de controles a la información registrada en el aplicativo SIMCA, afectando el grado de confiabilidad en la integridad de la información contenida en el aplicativo, que no permite a la Universidad contar con reportes consistentes para la toma de decisiones.</t>
  </si>
  <si>
    <t>Sistema Integrado de Matrícula y Control Académico – SIMCA.
De la base de datos de la matrícula de estudiantes en la vigencia 2013 reportada por la Universidad, del que se tomó como referencia el archivo "Anexo 6 Matriculados antiguos 2013-1" de fecha 23-09-2014 se seleccionaron los campos "Acuerdo" y "ESTADO" para determinar los estudiantes antiguos de pregrado activos, alcanzando una muestra de 8.689 columnas, respecto a los campos “NACIMIENTO” y “GENERO” se encontraron las siguientes situaciones:
a) En el campo "NACIMIENTO" se observan casos en los cuales las fechas de nacimiento no corresponden con los seis (6) primeros dígitos del número de la Tarjeta de Identidad del campo "IDENTIDAD".
b) De los 8.689 registros, en el campo “NACIMIENTO”, 46 presentan fechas entre 2006 y 2010, 507 con fechas entre 2011 y 2014, 73 registros con fechas anteriores a 1970 y 1021 registros en NULL (Sin dato), es decir existen 1647 registros con errores y deficiencias en la información, que representan el 18,95% del total del registro base.
c) Se encontraron inconsistencias en datos registrados en las columnas “PRIMER NOMBRE” y “SEGUNDO NOMBRE”, y el campo “GENERO”. (Registros catalogados como femenino y corresponden a nombres masculinos y viceversa).</t>
  </si>
  <si>
    <t xml:space="preserve">Se corrige en la plataforma de administración el error que generaba la inconsistencia en la clase de documento y el sexo. Como se puede apreciar en la imagen se cuenta con un catálogo que permite asociar el tipo de documento al cambio de número de identidad. </t>
  </si>
  <si>
    <t>Pocentaje  de campos ajustados</t>
  </si>
  <si>
    <t>Revisar los campos de información inconsistente en la base de datos de los estudiantes de pregrado y gestionar  su actualización.</t>
  </si>
  <si>
    <t>Para el segundo punto sobre las alertas en el SIMCA,  este proceso técnico no se ha adelantado no obstante ello para el caso de los descuentos por hermanos se ha establecido un protocolo que involucra que a más de la presentación de los documentos soporte del vinculo filial se debe dejar copia de los documentos en las Historias Académicas de ambos estudiantes para con ello facilitar la verificación del cumplimiento de los requisitos para su otorgamiento.
En el tema de las alertas se debe definir los momentos apropiados para la toma de datos de filiación y de ello dependerá si las modificaciones se surten en la plataforma de inscripción o en la matricula.
Nota: es importante resaltar que además de la mejoras técnicas propuestas en Marzo de 2015 se envía a la Vicerectoría Académica documento por medio del cual se presenta propuesta de modificación de los contenidos del acuerdo 085. Se anexa copia.</t>
  </si>
  <si>
    <t>Aplicación implementada en SIMCA</t>
  </si>
  <si>
    <t xml:space="preserve"> Implementar una aplicación  que genere alertas frente al descuento  sobre los derechos de matrícula, a partir del segundo hermano  del admitido o matrículado. </t>
  </si>
  <si>
    <t>Implementar un mecanismo de control al reconocimiento de descuentos de derechos complementarios de matrícula por parentesco en  segundo grado de consanguinidad  del estudiante  matriculado en programa de pregrado.</t>
  </si>
  <si>
    <t>Deficiencias en los procedimientos para dar cumplimiento a la normatividad interna relacionada con los descuentos en los derechos de matrícula y complementarios de estudiantes de pregrado con parentesco de hermanos.</t>
  </si>
  <si>
    <t xml:space="preserve">Descuento por estudiantes hermanos.
Revisada la muestra seleccionada de historias académicas de estudiantes matriculados en la Universidad del Cauca, y confrontada con la base de datos del aplicativo Sistema Integrado de Matrícula y Control Académico – SIMCA, se determinó que los estudiantes identificados con cédulas Nos. 1061739975, 1061757848 y 95091908906, son hermanos y fueron admitidos en programas regulares de pregrado, en procesos de admisión codificados en el aplicativo SIMCA con los Nos. 151, 157 y 161, respectivamente.
En los periodos académicos 2012-I, 2013-II y 2014-I, se concedió el beneficio de descuento del 25% sobre los derechos básicos de matrícula al estudiante con identificación No. 1061739975, primer hermano admitido, transgrediendo lo señalado en el artículo 3° del Acuerdo 085 de 2008, en cuanto a que este derecho se aplica a cada uno de los hermanos de manera progresiva a partir del segundo de ellos que sea admitido o matriculado. (Subrayado nuestro). (Ver tabla “Descuentos primer hermano admitido y matriculado en pregrado” por $319.000, en el Informe).
</t>
  </si>
  <si>
    <t>El aplicativo SIMCA permite obtener el reporte de los estudiantes que cursan dos programas académicos simultáneamente.  El control para aplicar el descuento se realiza al momento de expedir el segundo recibo.</t>
  </si>
  <si>
    <t>Implementar en  SIMCA una aplicación  que genere alertas frente al descuento sobre los derechos complementarios a quien  cursa simultáneamente dos programas de pregrado.</t>
  </si>
  <si>
    <t>Implementar un mecanismo de control al reconocimiento de descuentos de derechos complementarios de matrícula, al estudiante matriculado en dos programas de pregrado.</t>
  </si>
  <si>
    <t>Deficiencias en la correcta aplicación de la reglamentación interna relacionada con el beneficio de descuento de costos por matrícula financiera por dos programas simultáneos de pregrado, generando pérdida de recursos al dejar de recaudar $408.000.</t>
  </si>
  <si>
    <t>Descuento por matrícula en dos programa de pregrado.
Revisada la muestra seleccionada de historias académicas de estudiantes matriculados en la Universidad del Cauca, y confrontada con la base de datos del aplicativo Sistema Integrado de Matrícula y Control Académico – SIMCA, se determinó que el estudiante identificado con cédula No. 1061764972, cursó simultáneamente los programas regulares de pregrado, Derecho y Contaduría, a los que ingresó en los procesos de admisión codificados en el aplicativo SIMCA con los Nos. 151 y 163, respectivamente.
En los periodos académicos 2013-II, 2014-I y 2014-II, la Universidad concedió descuento por concepto del costo de los servicios computacionales, Biblioteca y Deportes y póliza de seguro estudiantil en la matrícula financiera del programa de Derecho (primer programa al que ingresó el estudiante), como se indica en la tabla siguiente, contraviniendo la norma preestablecida que señala que el beneficio de los descuentos se aplica para la matrícula financiera del segundo programa al que fue admitido (Contaduría). (Ver tabla “Descuento por matrícula en dos programas de pregrado” por $408.000, en el Informe).</t>
  </si>
  <si>
    <t>Vice Academica-DARCA - SIMCA</t>
  </si>
  <si>
    <t>En la Aplicación Web como en la de escritorio de SIMCA, se incluyó el sistema de alertas de la edad para el descuento por voto.
Se implementó en SIMCA 2.0 la interfaz para generar en excel el reporte de registros de descuento por voto según
el usuario (auxiliar de facultad o secretario general) y reporte general (para el administrador de SIMCA),  y para administrar el proceso de registro de descuento por voto, por medio del cual, el administrador de SIMCA puede activar el proceso para los grupos de programas de Pregrado y Posgrado, permitiendo establecer fechas diferentes (si se requiere), con esto, los usuarios podrán utilizar la herramienta para registrar descuentos por voto, únicamente cuando el proceso se encuentre activo para su programa..</t>
  </si>
  <si>
    <t>Implementar una aplicación  que genere alertas frente a la edad, cuando no sea procedente el descuento por voto del estudiante de pregrado.</t>
  </si>
  <si>
    <t>Implementar  un mecanismo de control al reconcimiento de descuento por voto.</t>
  </si>
  <si>
    <t>Deficiencias en la aplicación de la reglamentación interna y externa relacionada con el descuento por el ejercicio del derecho al voto y debilidades en el establecimiento de controles para la exigencia de requisitos que soporten la liquidación de este reconocimiento en la matrícula financiera.</t>
  </si>
  <si>
    <t>Aplicación beneficio por votación.
Los comicios electorales anteriores a la vigencia 2013, se celebraron el 30 de octubre de 2011, los cuales tienen efecto para el descuento del 10% en el valor de la matrícula financiera entre el periodo académico 2012-I y el 2014-I, por haberse  celebrado nuevos comicios el 09 de marzo de 2014.
Analizada la información contenida en la base de datos del aplicativo Sistema Integrado de Matrícula, Registro y Control – SIMCA, específicamente los campos “Identificación”, “Nacimiento”, “Código Concepto” en el cual se seleccionó el registro “Voto”, se constató que a la fecha de las votaciones del 30 de octubre de 2011, los estudiantes identificados con Nos. 1061767015, 1061771319, 1088327628, 93121007809, 95030413130, 1061765194 y 1081415820, de acuerdo con la copia del documento de identidad que reposa en las historias académicas, no habían cumplido la mayoría de edad y por tanto no tenían la cédula de ciudadanía, requisito exigido para sufragar.
Sin embargo, examinadas las matrículas financieras de los estudiantes relacionados en el párrafo anterior, se determinó que la Universidad reconoció en forma indebida este descuento en los periodos y valores señalados en la siguiente tabla: (Ver tabla “Estudiantes beneficiarios de descuento por votación” por $888.000, en el Informe).
De otra parte, se constató que se concedió descuento del 10% como beneficio por el ejercicio del sufragio a los estudiantes identificados con los Nos. 1061746449 ($32.000 por cada periodo del 2013-I y II) y 92091731896 ($48.000 por cada periodos del 2013-I y II), sin que se evidencie copia del certificado electoral que acredite el derecho a este beneficio, presentándose un detrimento fiscal por $160.000.oo</t>
  </si>
  <si>
    <t xml:space="preserve">El aplicativo SIMCA hace el reporte de los candidatos a Matrícula de Honor con la parametrización de los contenidos normativos contenidos en el acuerdo 085 de 2008. El listado hace una ordenación rigurosa de los promedios superiores a 4.0 (cuatro punto cero).
El técnico de cada programa hace la revisión de los listados y verifica el cumplimiento de los requisitos para el otorgamiento de la matrícula de honor por cada programa y semestre.
Se envía reporte a la Decanatura y Secretaria de cada Facultad informando los estudiantes que van a ser merecedores del reconocimiento.
En la plataforma de administrador se registra el descuento por el técnico y se lleva el Histórico de los descuentos asignados.  De manera inmediata en la página de los estudiantes se aprecia el otorgamiento del reconocimiento.  En el histórico de los recibos de pago de la matricula financiera queda incluido el descuento y otorgamiento se hace explicito.  El sistema reporta los consolidados de los beneficiarios de los estímulos académicos y financieros. Se anexa ejemplo de reporte que se hace al SPADIES.   </t>
  </si>
  <si>
    <t xml:space="preserve">Registro documental </t>
  </si>
  <si>
    <t>Generar semestralmente, previo al período de matrículas,  un soporte documental  sobre los estudiantes de pregrado que hayan obtenido matrícula de honor y se hacen beneficiarios del descuento en  los derechos de matrícula.</t>
  </si>
  <si>
    <t>Establecer controles efectivos al reconocimiento de descuentos por matrícula de honor de los estudiantes de pregrado.</t>
  </si>
  <si>
    <t>Deficiencias en el establecimiento de controles para la exigencia de requisitos que soporten la liquidación de este reconocimiento en los derechos de matrícula al momento de concederlos.</t>
  </si>
  <si>
    <t>Estímulo por desempeño académico.
Revisada la información contenida en los documentos que reposan en las historias académicas de estudiantes matriculados en la Universidad del Cauca, (sobre una muestra seleccionada) y comparada con  los registros del aplicativo Sistema Integrado de Matrícula y Control Académico – SIMCA, se constató que se concedió estímulo por desempeño académico del 100% de los derechos básicos de matrícula, por matrícula de honor, a los estudiantes identificados con Nos. 1061780495 ($776.000 periodo 2013-1), 1061751671 ($853.000 periodo 2013-1), 1061774932 ($661.000 periodos 2013-1 y 2013-2) y 95072502630 ($349.000 periodo 2013-2), sin que se evidencien registros documentales que acrediten el reconocimiento del estímulo que soporten a la vez la liquidación en los derechos de matrícula y complementarios.
Posterior a la comunicación de la observación, la Universidad certifica y anexa soportes del cumplimiento de los requisitos exigidos, fechadas en noviembre de 2014.</t>
  </si>
  <si>
    <t xml:space="preserve">Ante la imposibilidad técnica de enlazar directamente la información de la base de datos de recursos humanos con SIMCA, se habilitó un acceso directo de consulta y verificación de la base de recursos humanos en la que se encuentran los datos de parentesco de los funcionarios de la Universidad.
Con ello se tiene una fuente de información fiable con la que además se evita atribuir al usuario trámites innecesarios. </t>
  </si>
  <si>
    <t xml:space="preserve">Porcentaje de registros de verificación
</t>
  </si>
  <si>
    <t>Realizar consultas del SRH con el objeto de verificar  la condición de servidor universitario activo, de quien se  acredita el parentesco  para efectos del beneficio de descuento en los derechos de matrícula para los estudiantes de pregrado de  la Universidad. (cruce información) interfaz recursos humanos.</t>
  </si>
  <si>
    <t>Establecer controles  efectivos a la recepción de la documentación de los  estudiantes  en lo relativo  a la comprobación del parentezco como factor de descuento por matrícula.</t>
  </si>
  <si>
    <t>Deficiencias en los procedimientos para dar cumplimiento a la normatividad interna relacionada con los beneficios de descuentos en los derechos de matrícula de estudiantes de pregrado, por debilidades en la aplicación de controles en el reconocimiento de estímulos a personal activo de la Universidad.</t>
  </si>
  <si>
    <t xml:space="preserve">Estímulos para personal activo.
Revisada la información de los documentos que reposan en las historias académicas de 79 estudiantes matriculados en la Universidad del Cauca y confrontada con la base de datos del aplicativo Sistema Integrado de Matrícula y Control Académico – SIMCA, se constató que se concedió a los estudiantes con identificación Nos. 1061783218 (2013-1), 95010810303 (2013-1 y 2013-2), 1061780495 (2013-2), 1061781773 (2013-1), 92100350337 (2013-1), 95072502630 (2013-1), el 70% de descuento sobre los derechos básicos de matrícula como beneficiarios de estímulos, sin que se acreditaran los documentos exigidos en la norma precitada en el Parágrafo Quinto del artículo 2.
Posterior a la comunicación de la observación, la Universidad expide certificaciones de  vinculaciones laborales de funcionarios, con fecha noviembre de 2014 y adjunta registros civiles que demuestran parentesco.
</t>
  </si>
  <si>
    <t>Vice Academica-DARCA-SIMCA</t>
  </si>
  <si>
    <t xml:space="preserve">Durante el segundo Periodo Académico de 2015 se adelantó una revisión física de las Historias académicas con el fin de actualizar los datos de los terceros. Como resultado de esa acción se obtuvo un listado de estudiantes con  documentos desactualizados por alcanzar la mayoría de edad y se adelantó una convocatoria masiva para actualizar la información.
En SIMCA se implementó una estrategia para que el sistema bloquee el acceso de manera automática a los estudiantes que, una vez cumplida  la mayoría de edad y transcurridos 30 días  no actualicen  sus datos personales. Esta
estrategia incluye una alerta que  muestra el sistema a estos estudiantes,
</t>
  </si>
  <si>
    <t>Registro de seguimiento semestral.</t>
  </si>
  <si>
    <t>Hacer seguimiento semestral  a los estudiantes que cumplen la mayorìa de edad y tramitar la actualización de los datos de identificación en la historia académica y en SIMCA.</t>
  </si>
  <si>
    <t>Establecer mecanismos de actualización de los documentos de identificación obrantes en las historias académicas de los estudiantes, durante su permanencia en la Universidad del Cauca.</t>
  </si>
  <si>
    <t>Deficiencias en los procedimientos internos para dar cumplimiento a la normatividad institucional relacionada con la validación de la información que aporta el estudiante de pregrado para liquidar los derechos de matrícula y complementarios, y por debilidades en la aplicación de controles establecidos en el procedimiento “Matrícula financiera y académica estudiantes de primer semestre”</t>
  </si>
  <si>
    <t>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e) En la historia académica del estudiante identificado con No. 1061730211, no obra los documentos soportes que determinan los factores para el cálculo de los derechos básicos de matrícula.
f) La información registrada en SIMCA en el campo “Dirección” no coincide con la dirección que revela el recibo de energía presentado por los estudiantes identificados con Nos. 1061730972, 1061766433, 1061772496, 1061769184, 1061763174, 1061768766, 97051405106, 1061764972, 1061781982.
g) Se evidenciaron inconsistencias entre la información registrada en SIMCA en el campo “MUNICIPIO PROCEDENCIA” con respecto al municipio indicado en el recibo de energía, en el caso de los estudiantes identificados con Nos.  95073108110, 96101925088, 96011202850, 96061800945, 96091904761, 96110210652, 1061764972, 1061781982, 1061775207, 95080818689.
h) Para determinar el estrato socio económico, la Universidad aceptó recibo de energía expedido con un año de anterioridad a la fecha de matrícula, (estudiante con identificación No. 1061746449) desatendiendo lo que ella misma regula en cuanto a “presentar el más reciente recibo de pago por concepto de energía eléctrica”. En otro caso, acepta el recibo del acueducto (estudiante con identificación No. 1061746449), y al estudiante identificado con No. 1061763174 se le acepta el recibo de energía sin registros de consumo del servicio por varios meses, lo que genera incertidumbre de la residencia del núcleo familiar. (Subrayado nuestro).
Los datos registrados en SIMCA en el campo “Pensión” no coinciden con el valor de la pensión del grado once certificada por el colegio de los estudiantes identificados con Nos. 1061769184, 1061763174,  1061768766, 97051405106, 95080818689</t>
  </si>
  <si>
    <t>Tanto en la Aplicación Web como en la de escritorio del SIMCA, se incluyó el sistema de controles para la exigencia de requisitos que soporten la liquidación de este reconocimiento en la matrícula financiera. De otra parte, la Universidad realiza revisión previa a la entrega de los documentos ante la Dirección</t>
  </si>
  <si>
    <t>Porcentaje de situaciones verificadas</t>
  </si>
  <si>
    <t>Aplicar métodos de verificación  a la información aportada por el estudiante admitido para comprobar  el estrato socioeconómico</t>
  </si>
  <si>
    <t>Aplicar controles a la información  aportada por los  inscritos,  para la liquidación de la  matrícula  financiera.</t>
  </si>
  <si>
    <t xml:space="preserve">Factores para liquidación de matrícula financiera. (D – A):  Revisada la información contenida en los documentos que reposan en las historias académicas de estudiantes matriculados en la Universidad del Cauca, de una muestra seleccionada (19 universitarios del 2013-I, 31 del 2013-II y 29 de periodos anteriores) y confrontada con la base de datos del aplicativo Sistema Integrado de Matrícula y Control Académico – SIMCA, se encontraron las siguientes situaciones: 
a) La información registrada de los aspirantes no revela datos sobre la conformación de su núcleo familiar.
b) En el recibo de energía el nombre del usuario del servicio no permite identificar el parentesco con los miembros del núcleo familiar del estudiante, lo que  no garantiza que sea la residencia familiar.
c) La Universidad no tiene regulado en la normatividad interna ni en los procedimientos, un mecanismo adicional que le permita verificar el estrato socioeconómico de la vivienda familiar del aspirante.
d) De 73 historias académicas revisadas, el 26% presentan novedades relacionadas con el documento de identidad, tales como la ausencia de copia de la cédula de ciudadanía cuando el estudiante cumple la mayoría de edad, en algunos casos en SIMCA registra el nuevo número del documento de identidad sin que exista el físico en la historia académica y en otros casos se actualiza el número pero no el tipo de documento.  
</t>
  </si>
  <si>
    <t>Vicerrectoría de Cultura y Bienestar - División Salud Integral</t>
  </si>
  <si>
    <t xml:space="preserve">
La Resolución Rectoral 950 de 201 5  creó los Comités  transitorio de Bienestar Estudiantil y el  Interno Transitorio de las Residencias Universitarias;   y entre sus funciones se  asigna las de estudiar y decidir  las solicitudes de residencias; resolver aspectos de utilización,  pérdida de cupos y sanciones, e informar peiódicamante sobre su utilización, entre otras.
Según actas de sesiones del Comté Transitorio números 7.3-1.10/03 del 09/02/22016,  7.3-1.10/26 del 06/05/22016  y formato de solicitud de modificación del procedimiento de aaceso a residencias universitarias PE-GS-2.2.1-FOR-1 del 17/06/2016, se evidencia las decisiones tomadas por el comité para regular el ingreso y permanencia de los usuarios del servicio de residencias.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</si>
  <si>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Registro de política o decisión formalizada</t>
  </si>
  <si>
    <t>Formalizar una política o decisión que regule el acceso al beneficio de Residencias Estudiantiles  en condiciones de igualdad.</t>
  </si>
  <si>
    <t>Aplicar medidas que garantice el otorgamiento de beneficios estudiantiles en condiciones de equidad.</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</si>
  <si>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</si>
  <si>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 xml:space="preserve">c) Sobre la información presentada por los aspirantes a cupos del programa de residencias, no se hace validación de la misma, como se evidencia en los documentos reportados por los estudiantes (hermanos) identificados con cédula 1.061.742.153, 1.085.909.234 y 1.085.914.457, que en cumplimiento de los literales d) y e) del artículo 9° del Acuerdo 040 de 2003, presentaron declaración de vecindad ante notario en un municipio, las copias de la factura para pago del servicio de energía son de otro municipio y las direcciones del domicilio registradas en el Sistema Integrado de Matrícula y Registro Académico – SIMCA son de Popayán.  Además, a los hermanos identificados con cédulas 1.085.909.234 y 1.085.914.457, el Comité de Bienestar Estudiantil adjudicó dos (2) cupos en el programa para el 2012-I, a pesar que la hermana identificada con C.C. 1.061.742.153 ya era beneficiaria desde periodos anteriores, desconociendo el principio de equidad frente a otros estudiantes de la población universitaria que cumplen con los requisitos generales y de rendimiento académico que también los hacen merecedores de este beneficio. 
</t>
  </si>
  <si>
    <t xml:space="preserve">Oficio No. 7,3-1,10/65/511  de fecha 7 de noviembre de 2014 y documentos requeridos.   en donde se solicita a los adjudicatarios (hermanos) nuevamente el certificado de vecindad y los 3 últimos recibos de la energía, los cuales fueron entregados por los adjudicatarios y reposan en las carpetas de cada uno, además se anexo la certificación por parte de Centrales Eléctricas de Nariño en donde se afirma que el servicio de la energía "ubicado en la vereda San José de Chillanquer del municipio de Guachucal, donde el recuado se realiza en el municipio de Sapuyes el cual pertenece a la Seccional Túquerres".
</t>
  </si>
  <si>
    <t>Porcentaje de  verificación del lugar de procedencia de los beneficiarios.</t>
  </si>
  <si>
    <t xml:space="preserve">Confrontar la información de los beneficiarios de Residencias Estudiantiles, respecto de su declaración de vecindad, verificando su lugar de origen. </t>
  </si>
  <si>
    <t>Aplicar controles a la información  de los adjudicatarios de cupos de Residencias Estudiantiles, para determinar el otorgamiento del beneficio.</t>
  </si>
  <si>
    <t>En Acta 7.3-1.10/82 del 22 de julio de 2015, se discutieron y se tomaron deciciones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Divión de Salud Integral relacionado con la adjudicación de cupos en residencias estudiantiles.</t>
  </si>
  <si>
    <t>Informe  semestral de novedades al Comité de Residencias.</t>
  </si>
  <si>
    <t>Verificar  através de  SIMCA,  al finalizar cada semestre,   el rendimiento académico de los beneficiarios de residencias estudiantiles e informar sus novedades al Comité de Bienestar Estudiantil o la autoridad  competente en la adjudicación, para la decisión del retiro del beneficio.</t>
  </si>
  <si>
    <t xml:space="preserve">Aplicar controles a la situación académicas de los beneficiarios de Residencias Estudiantiles, para determinar la continuidad del beneficio.
</t>
  </si>
  <si>
    <t>Deficiencias en los mecanismos de control establecidos para la adjudicación de cupos, en el seguimiento y control de la información reportada por los aspirantes al programa y la inobservancia de la reglamentación interna por los responsables de la adjudicación de cupos</t>
  </si>
  <si>
    <t>b) Al estudiante identificado con cédula 1123202401, código 17101049, el Comité de Bienestar Estudiantil lo benefició adjudicándole un cupo del programa de residencias “condicionado” para el periodo 2012-I, sin advertir que al momento de presentar su solicitud de adjudicación (periodo académico 2011-II) solo tenía matriculado el 50% de asignaturas, de acuerdo con el resultado del estudio socio familiar y económico presentado por la Trabajadora Social de la Universidad el 24-04-2012; además, según registros del SIMCA en el periodo 2012-I matriculó repetición de asignaturas.  Adicionalmente, en el oficio 7.1-1.10-35/295 del 22-05-2012, firmado por la Profesional Especializado de la División de Salud Integral, con el cual se le notifica la adjudicación de cupo condicionado por bajo rendimiento se señala "…ya que su rendimiento académico es bajo y debe mejorarlo al finalizar el primer semestre académico de 2012 (2011-2) para continuar con el cupo en estas instalaciones", estas actuaciones contravienen lo establecido en el literal d) del Artículo 11° y el literal h) del artículo 17° y el artículo 20° del Acuerdo 40 de 2003.</t>
  </si>
  <si>
    <t>En los meses de junio y diciembre de 2015 se comparó los listados de adjudicatarios de residencias universitarias, formato excel (Archivo digital carpeta: residencias universitarias - listados adjudicatarios), con el listado de adjudicatarios del aplicativo: residencias, en el sistema SIMCA, lo que permitió evidenciar el registro de todos los estudiantes adjudicatarios de residencias activos.</t>
  </si>
  <si>
    <t xml:space="preserve">Reportes de adjudicatarios unificados </t>
  </si>
  <si>
    <t>Conciliar información sobre los beneficiarios de Residencias Estudiantiles entre SIMCA y la División de Salud Integral.</t>
  </si>
  <si>
    <t>Residencias Universitarias.
Revisada y analizada la información contenida: a) en las carpetas de estudiantes beneficiarios del Programa Residencias Universitarias, b) en las bases de datos suministradas por los funcionarios responsables del Programa y c) en el Sistema Integrado de Matrícula y Control Académico – SIMCA, se evidenciaron las siguientes situaciones: 
a) La Universidad no da cumplimiento al literal h) del artículo 17 y al artículo 20 del Acuerdo 40 de 2003, que hacen referencia a la repetición de asignaturas y al condicionamiento que genera tal situación para el estudiante beneficiario del programa de residencias universitarias; sobre la información reportada en el aplicativo SIMCA de los registros de matrícula de estudiantes de pregrado periodos académicos I y II de la vigencia 2013, se evidenció que para el primer periodo 93 estudiantes fueron beneficiarios del programa, de los cuales 35 registraron repetición de asignaturas y en el segundo periodo se beneficiaron 95 de los cuales 32 registraron repetición de asignaturas.  Comparado el registro del aplicativo SIMCA -beneficiarios del programa residencias universitarias 93 y 95 estudiantes, periodo I y II de 2013,  con la información presentada por la Oficina de Trabajo Social de la División de Salud Integral, que reportó los residentes en el año 2013 en 143 estudiantes, se evidencia diferencias entre las diversas fuentes de información que afectan la integridad de la misma.</t>
  </si>
  <si>
    <t>En Acta 7.3-1.10/82 del 22 de julio de 2015, se discutieron y se tomaron desiciones relacionadas con el otorgamiento de los cupos en las residencias Estudiantiles.
Con la Resolución 950 de 201 5 se crearon los comités transitorios, entre ellos el Comité de Residencias Estudiantiles, en acta 7.9-1.56/001 del 7 de diciembre  de 2015, se evidencia el informe presentado por la jefatura de División de Salud Integral relacionado con la adjudicación de cupos en residencias estudiantiles.
Adicionalmente, la División de Saxlud Integral, con oficio 7.3/314
de 16 de junio de 2016 la Profesional Especializada Catalina Zarama Ruiz, solicitó a DARCA, habilitar la consulta en SIMCA del estrato y la dirección de procedencia de los aspirantes a cupos en residencias estudiantiles, para permitir el estudio socioeconómico, por la trabajadora social.</t>
  </si>
  <si>
    <t>Evidencias</t>
  </si>
  <si>
    <t xml:space="preserve">Número de actividad en el PM. </t>
  </si>
  <si>
    <t xml:space="preserve">Mejoramiento en el proceso archivistico, en cuanto a los soportes de aprobación de presupuesto, los cuales se encuentran a cargo de la técnica en presupuesto y contabilidad en el legajo código Nº 10.1-52.33-1.  </t>
  </si>
  <si>
    <t>Archivo de gestión atemperado a la norma.</t>
  </si>
  <si>
    <t>Manejo de los documentos aplicando las normas.</t>
  </si>
  <si>
    <t>Garantizar la disponibilidad de la información en forma ágil y ordenada  para la consulta de las partes interesadas.</t>
  </si>
  <si>
    <t>Inaplicación de las directrices en materia archivistica en las operaciones de la Unidad.</t>
  </si>
  <si>
    <t>Deficiencias en la gestión documental:           -Documentos en papel fax.  (pag.26)
-El Acta de aprobación del presupuesto 2014 no adjunta los anexos.</t>
  </si>
  <si>
    <t>Se verifica en el sistema Finanzas  los ajustes practicados a la cuenta Acreedores a 30 de junio de 2016</t>
  </si>
  <si>
    <t>Registro cuenta depurada</t>
  </si>
  <si>
    <t>Depurar  el saldo de la cuenta acreedores.</t>
  </si>
  <si>
    <t xml:space="preserve">Hacer seguimiento y depurar los saldos de la cuenta acreedores. </t>
  </si>
  <si>
    <t>No se efectúa  seguimiento a los cheques no cobrados o por reclamar.</t>
  </si>
  <si>
    <t>La cuenta acreedores no tiene depura-ción de sus saldos, especialmente  a los cheques no cobrados o por reclamar para el reintegro a los fondos universitarios.</t>
  </si>
  <si>
    <t xml:space="preserve">A través del Comité Técnico cientifico de la Unidad de Salud, se  viabiliza la autorización de los medicamentos No Pos a los afiliados de la Unidad de Salud, tengan o no plan complementario, lo que se evidencia en las actas del 01 al 42 de 2015, según cuadro entregado por la secretaría del Comité técnico cientifico de la Unidad de Salud. 
</t>
  </si>
  <si>
    <t>Registro del control</t>
  </si>
  <si>
    <t>Controles mejorados</t>
  </si>
  <si>
    <t>Mejorar los controles entre el los actores que se involucran en la prescripción y entrega de medicamentos.</t>
  </si>
  <si>
    <t xml:space="preserve">Falta de comunicación entre el equipo médico y area de farmacia </t>
  </si>
  <si>
    <r>
      <t xml:space="preserve">hay debilidades en el manejo de los inventarios de medicamentos ejmplo:
- Se </t>
    </r>
    <r>
      <rPr>
        <sz val="8"/>
        <rFont val="Arial"/>
        <family val="2"/>
      </rPr>
      <t>formulan medicamentos no  Post a usuarios sin plan complementario, y demás contenidos en el numeral 5.2 del informe .</t>
    </r>
  </si>
  <si>
    <t xml:space="preserve">Procedimiento Código: PA-GU-10-PR-5 de Legalización de avances, publicado en el portal institucional. </t>
  </si>
  <si>
    <t>Procedimiento</t>
  </si>
  <si>
    <t>Aplicar procedimiento para tramite de avances.</t>
  </si>
  <si>
    <t>Ajustar el otorgamiento de avances a lo preceptuado en la Institución</t>
  </si>
  <si>
    <t>Inobservancia de los directrices que establece las regulaciones generales e internas.</t>
  </si>
  <si>
    <t>El procedimiento de otorgamiento y legalización de avances no se ajusta a las normas reglamentarias, además de que en algunos casos ha sustituido al proceso contractual, con desconocimiento de los principios de la contratación pública: planeación, economía, publicidad, transparencia.</t>
  </si>
  <si>
    <r>
      <t xml:space="preserve">Se ajustaron contablemente en cuentas de orden lo correspondiente a cartera a favor, hasta que se haga efectivo el respectivo ingreso. Ajustes contables en el programa FINANZAS PLUS CMDC S901 20150043-44-45-46-47-48 y 189. Cuando la cartera vencida sea mayor a un año se aplicará el Acuerdo 052 de 2009 en lo relativo a provisiones.
</t>
    </r>
    <r>
      <rPr>
        <sz val="8"/>
        <color indexed="10"/>
        <rFont val="Arial"/>
        <family val="2"/>
      </rPr>
      <t xml:space="preserve">
</t>
    </r>
  </si>
  <si>
    <t>registro de  reclasificación de la cuantía en la cuenta que corresponda.</t>
  </si>
  <si>
    <t>Reclasificar las cuentas de Deudores en cuentas de orden, hasta que se haga efectivo su respectivo Ingreso.</t>
  </si>
  <si>
    <t xml:space="preserve">Adecuar la información contable a las característics cualitativas exigidas por el RCP, registrando y atemperando las operación a la doctrina contable pública.
spectiva .
</t>
  </si>
  <si>
    <t>Revelación de información incompleta en cuanto a valores por cobrar,  identificación de  sus responsables; no evidencia la clasificación de la cartera y la estimación de la provisión conforme al Acuerdo 052/2009 que aprueba el reglamento interno de cartera (Art. 22 y ss.).</t>
  </si>
  <si>
    <t>La información de Deudores es inconsistente entre las fuentes de Finanzas plus, balance e informes de apoyo de la auditoria medica, especialmente con lo relacionado con recobros.</t>
  </si>
  <si>
    <t xml:space="preserve">El Comité técnico de la Unidad de Salud reliza con transparencia el proceso de las inversiones, las cuales se pueden evidenciar a través de las actas  No.10,1-1,56-001,002 y 003 de 2015. De igual manera se encuentra en trámite de aprobación y publicación el procedimiento de inversiones, se estima fecha de publicación 31 de julio de 2016.
</t>
  </si>
  <si>
    <t>Documentar el procedimiento para el manejo de las inversiones</t>
  </si>
  <si>
    <t>Señalar el procedimiento de colocación de recursos que oriente la proyección de excedentes financieros temporales, las deci-siones de inversión y la actualización de los títulos a su realidad económica.</t>
  </si>
  <si>
    <t>Controles deficientes al procedimiento de inversiones.</t>
  </si>
  <si>
    <t>Debilidades en el proceso de inversiones que afectaron la objetividad y transparen-cia en la selección y adjudicación, en posible riesgo de afectación patrimonial por menor rentabilidad y ocurrencia de eventuales litigios. Adicionalmente, la titularidad de algunos documentos que incorporan los derechos se encuentran a nombre de la Universidad del Cauca, sin identificar la procedencia de los recursos como lo exige el artículo 9 del acuerdo Nº 021 de 2012.</t>
  </si>
  <si>
    <t xml:space="preserve">Se elaboran actas mensuales de concilicación de la información entre las cuentas de almacen y contabilidad Nos.10,1-1-56-003,006 y 009 de 2016. Respecto a la actualización de bienes y costo histórico, la Unidad de Salud se encuentra vinculada al proceso iniciado por la Universidad del Cauca para la implementación de las normas NICSP, el cual finaliza el 31 de diciembre de 2016, y en donde de definirán los lineamientos a seguir en estos aspectos, de acuerdo a esta normatividad, por lo cual se solicita se conceda este plazo para el plan de mejoramiento.                                                                                                                                                                                                                                                                                                                                                                                                                                                                                                                                                                                                                                                                                                                                                                                                                                                                                                                                                                                                                                                                                                                                                                                                                                                                                                                                                                                                                                                                                                                                                                                                                                                                                                                                             </t>
  </si>
  <si>
    <t>Registros de la actividad de  conciliación</t>
  </si>
  <si>
    <t>conciliaciones de la información</t>
  </si>
  <si>
    <t>Reconocer y revelar todos los hechos económicos, procurando en todo caso la satisfacción de las cualidades de la información.</t>
  </si>
  <si>
    <t>Inobservancia a los lineamientos generales   que aplican a la información contable,</t>
  </si>
  <si>
    <t xml:space="preserve">Se hallaron diferencias entre el sistema de información  finanzas plus, balance e informes de apoyo a la auditoría médica; se concretan en las cuentas: Equipo médico y Científico, Equipo de comunicación, Equipo de comedor, despensa y hotelería; Terrenos, Edificaciones y propiedades de Inversión (diferencias entre registros contables y costo histórico); falta de registro de las mejoras y adiciones; y desactualización de los bienes desde el año 2003.
</t>
  </si>
  <si>
    <t xml:space="preserve">En los estados financieros a 31 de diciembre de 2015, publicados en el portal de la Unidad de Salud, se evidencian las cuentas de orden deudoras y acreedoras.  </t>
  </si>
  <si>
    <t>Estados financieros que incluyan las cuentas de orden</t>
  </si>
  <si>
    <t>Incluir en los estados financieros todas las cuentas de orden generadoras de hechos económicos.</t>
  </si>
  <si>
    <t>Inobservancia a los lineamientos generales   que aplican a la información contable</t>
  </si>
  <si>
    <t>Las cuentas de orden deudoras y acree-doras, representativas de hechos genera-dores de derechos y obligaciones no se presentan en el Balance.</t>
  </si>
  <si>
    <t>Las notas contables a los estados financieros a 31 de diciembre de 2015, publicadas en el portal de la Unidad de encuentran ajustadas a los lineamientos del régimen de contabilidad pública.</t>
  </si>
  <si>
    <t>Registros</t>
  </si>
  <si>
    <t>Notas con información relevante.</t>
  </si>
  <si>
    <t>Informar de manera completa todo aquello que sea necesario para comprender y evaluar correctamente la situación financiera,y los cambios que la Unidad hubiere experimentado en un periodo determinado.</t>
  </si>
  <si>
    <t>Elaboración de las notas contables general y específica, se realizan sin satisfacer las cualidades de la información.</t>
  </si>
  <si>
    <t>Las notas a los estados contables no cumplen con el objetivo de revelar la información adicional general y/o específica, necesaria a la adecuada interpretación cuantitativa y cualitativa de la realidad y prospectiva de la Unidad.</t>
  </si>
  <si>
    <t>Se verifica carpeta  10.1-156 que contiene las actas 001-002-003-004-005-006-007-008-009-010-11-012-017-021-023 de conciliacion de saldos entre las areas de farmacia, almecen, tesoreria y contabilidad y contratacion; por lo tanto se evidencia cumplimiento en  la accion mejoradora.</t>
  </si>
  <si>
    <t>Registros de la actividad de  conciliacion</t>
  </si>
  <si>
    <t>Conciliar la información de los estados financieros con los  reportes de las unidades proveedoras de dicha información.</t>
  </si>
  <si>
    <t>La información de los estados financieros no se concilia con las fuentes proveedoras.</t>
  </si>
  <si>
    <t>Los estados financieros se formulan sobre bases inconsistentes que impiden el objetivo de ser una herramienta confiable para determinar su proyección en el tiempo y demostrar la posición de la Unidad respecto de su situación financiera, económica, social y ambiental producto de todas sus operaciones.</t>
  </si>
  <si>
    <t>Se verifica la carpeta de ejecuciones presupuestales, contiene graficas y cuadros relativos, sin embargo se requiere analisis a cifras y proporciones reflejadas en los informes El informe de ejecucion de ingresos no presenta mayor explicacion  Porcentaje de avance 80%</t>
  </si>
  <si>
    <t>Informes de ejecución presupuestal</t>
  </si>
  <si>
    <t>Informes de ejecución con interpretación de resultados.</t>
  </si>
  <si>
    <t>Facilitar la toma de decisiones administrativas de manera oportuna tomando como referente los informes de presupuesto.</t>
  </si>
  <si>
    <t>Los informes de ejecución presupuestal no incorpora los elementos necesarios para medir y evaluar los resultados.</t>
  </si>
  <si>
    <t xml:space="preserve">Los informes de ejecución presupuestal  no cumplen con el objetivo de servir como herramienta de evaluación, seguimiento y control al manejo de recursos y de rendir cuentas a los interesados. </t>
  </si>
  <si>
    <t xml:space="preserve">Se verificó la carpeta que contiene  la autorización de los traslados internos, evidenciando el cumplimiento de la accion mejoradora. </t>
  </si>
  <si>
    <t>Registro de verificación de requisitos y trámites</t>
  </si>
  <si>
    <t>Atemperar la modificación  del presupuesto a los requisitos y trámites establecidos.</t>
  </si>
  <si>
    <t xml:space="preserve">Ceñir las modificaciones del presupuesto a las directrices que en la materia  dispone las regulaciones generales e internas de la Institución. </t>
  </si>
  <si>
    <t>Inobservancia a los lineamientos generales e internos que aplican a la modificación del presupuesto.</t>
  </si>
  <si>
    <t xml:space="preserve">Se efectuaron traslados internos entre rubros presupuestales, con desconocimiento de la competencia asignada reglamentariamente al Director de la Unidad.
</t>
  </si>
  <si>
    <t>Se presenta un documento  borrador del procedimiento para programacion del presupuesto, para presentarlo  a las instancias competentes para su aprobacion</t>
  </si>
  <si>
    <t>Procedimiento mejorado</t>
  </si>
  <si>
    <t>Ajustar integralmente el procedimiento aplicable a preparación, ejecución y evaluación  del presu-puesto  de la Unidad.</t>
  </si>
  <si>
    <t xml:space="preserve">Mejorar  el procedimiento aplicable al ciclo de la  programación presupuestal,  para convertir el presupuesto en una herramienta que garantice el  logro de objetivos y  metas de los planes y programas.  </t>
  </si>
  <si>
    <t>Aplicación de inadecuados mecanismos en las fases de programación presupuestal, y de insumo  para la toma de decisiones.</t>
  </si>
  <si>
    <t>El Presupuesto no contribuye a garantizar el logro de los objetivos y metas de los planes y programas, por el bajo nivel de planeación de las diferentes fases del ciclo, y la falta de análisis a su ejecución; además el acervo de normas dispersas en materia de competencias en la aprobación del PAC y su falta de coordinación y control como herramienta básica para la ejecución presupuestal.</t>
  </si>
  <si>
    <t xml:space="preserve"> Procedimientos documentados</t>
  </si>
  <si>
    <t>Ajustar y/o documentar procedimientos específicos  a su gestión.</t>
  </si>
  <si>
    <t>Faltan procedimientos documentados y actualizados para la operación financiera y contable.(pag 54), entre otros: 
-  Para la elaboración, modificación y seguimiento al PAC(pag. 21).
 -Desactualización del procedimiento otorga-miento y legalización de avances</t>
  </si>
  <si>
    <t>El documento de politicas especificas para la Unidad de Salud, no contempladas en la resolucion 837 de 2011 paralelamente se esta realizando con el equipo universitario que trabaja la convergencia a las Normas Internacionales. La Unidad espera entregarlo a 31 de diciembre de 2016,plazo estipulado por la Contaduría Geeneral de la Nacion para este proceso.</t>
  </si>
  <si>
    <t>documento de políticas</t>
  </si>
  <si>
    <t>Formular e implementar políticas para la operación económica y financiera.</t>
  </si>
  <si>
    <r>
      <t xml:space="preserve">Disponer de políticas y procedimientos ajustados a las normas que guian la operación financiera y contable </t>
    </r>
    <r>
      <rPr>
        <sz val="8"/>
        <color indexed="8"/>
        <rFont val="Arial"/>
        <family val="2"/>
      </rPr>
      <t>de la Unidad de Salud.</t>
    </r>
  </si>
  <si>
    <t>No cuentan con políticas para la operación contable y financiera</t>
  </si>
  <si>
    <t xml:space="preserve"> En la fecha se verificaron comisiones autorizadas en el año 2016  mediante resoluciones del Consejo de Salud a la Direccion de la Unidad, encontrandose conformidad con el acuerdo 010 de 2010 en sus articulos 12.6 y 15.10 . 
No se evidencia el ajuste de la norma objeto de mejora. </t>
  </si>
  <si>
    <t>Norma Interna ajustada.</t>
  </si>
  <si>
    <t xml:space="preserve">Revisar y ajustar las normas internas </t>
  </si>
  <si>
    <t>Disponer de  normas internas que orienten y sustenten el ejercicio aplicable a la gestión de la Unidad de Salud.</t>
  </si>
  <si>
    <t>Debilidades en el Sistema de Control Interno</t>
  </si>
  <si>
    <t xml:space="preserve">Algunas normas internas  presentan vacios (Acuerdo Nº 010 del 2010) (pag.26). </t>
  </si>
  <si>
    <t>P+0'</t>
  </si>
  <si>
    <t>Popayan, Abril 18 de 2016.</t>
  </si>
  <si>
    <t>Jefe OACI</t>
  </si>
  <si>
    <t>Evaluador OACI</t>
  </si>
  <si>
    <t xml:space="preserve">Se documentó el procedimiento  de informacion y atención al usuario, pendiente el envío al Centro de Gestión de la Calidad para su registro e inclusión en Lvmen.
Se tiene el MANUAL DEL USUARIO
Compromiso Unidad de Salud: envarlo a calidad para revisión, aprobación y publicación  Verificación: 30 de octubre de 2016, 
</t>
  </si>
  <si>
    <t>Procedimientos documentado y aplicado</t>
  </si>
  <si>
    <t xml:space="preserve">Definir los procedimientos  de servicio de información y atención  usuario, </t>
  </si>
  <si>
    <t>Desarrollar mecanis-mos para mejorar el nivel de satisfacción del usuario del servicio.</t>
  </si>
  <si>
    <t>Debilidades en la gestion administrativa asistencial.</t>
  </si>
  <si>
    <t>Desde la oficina del SIAU-Trabajo Social, no demuestra información referente a la socialización, difusión  de derechos y deberes de los usuarios, ni registro de indicadores para las vigencias del año 2013 y primer semestre de 2014.</t>
  </si>
  <si>
    <t>X</t>
  </si>
  <si>
    <t xml:space="preserve">Documentar y aplicar un procedimiento  de información y atención  usuario, </t>
  </si>
  <si>
    <t>Definir los procedimientos que garanticen fortalecer la calidad de los servicios prestados por la Unidad de Salud.</t>
  </si>
  <si>
    <t>Debilidades en la gestion administrativa</t>
  </si>
  <si>
    <t xml:space="preserve">No demuestra procesos y procedimientos para la aplicación de encuesta de Satisfacción a los Usuarios, relacionados con la prestación de los servicios de salud, tampoco suministran indicadores. </t>
  </si>
  <si>
    <t xml:space="preserve">
Se diseñó y aplicó   encuesta de satisfaccion en 2015 y 2016  (periodicidad  semestralmente).
Se analizan los resultados y se establecen medidas de mejora.
Resultado de encuesta legajo 10,1-52,46</t>
  </si>
  <si>
    <t>Porcentaje de instrumentos definidos y aplicados</t>
  </si>
  <si>
    <t>Definir y aplicar instrumentos de recolección de percepcion del usuario sobre os servicios que presta la red.</t>
  </si>
  <si>
    <t>Desarrollar estrategias para obtener la percepcion del servicio por el usuario.</t>
  </si>
  <si>
    <t>Debilidades en la gestión administrativa</t>
  </si>
  <si>
    <t>No se evalúa la satisfacción de los usuarios que reciben atención en salud en la misma Unidad y a través de la red de prestadores de servicios.</t>
  </si>
  <si>
    <t>Se disponen de los  legajos de actividades de promoción y prevención.
OCI:  Recomienda utilizar las unidades de conservación establecidas por la Universidad. (legajos tamaño carta), retirrar el material metálicos, no enmendar los tipos documentales, perforar tamaño carta, no doblar los tipos documentales a tamaño carta.</t>
  </si>
  <si>
    <t xml:space="preserve">Porcentaje de legajos organizados </t>
  </si>
  <si>
    <t>Documentos relativos a los programas de promoción y prevención en legajos  según técnicas archivísticas.</t>
  </si>
  <si>
    <t>Organizar los documentos que registran la trazabilidad de la creación de los programas de promoción y prevención conforme los lineamientos de gestión documental.</t>
  </si>
  <si>
    <t xml:space="preserve">
No aplica ya que los cursos se suspendieron</t>
  </si>
  <si>
    <t>Porcentaje de instrumentos establecidos y aplicados.</t>
  </si>
  <si>
    <t>Establecer los instrumentos que registren la  participación de usuarios a los programas terapia ocupacional y su correspondencia con los de  P y P..</t>
  </si>
  <si>
    <t xml:space="preserve">Articular el desarrollo de los programas de P y P a los procesos terapeúticos de los afiliados y beneficiarios de la Unidad, en busca de mayor bienestar y estilos de vida saludables . 
</t>
  </si>
  <si>
    <t xml:space="preserve">
Deficiencias administrativas que justifiquen a la luz de las normas, el desarrollo de los programas de promoción y prevención a través del   programa de terapia ocupacional.</t>
  </si>
  <si>
    <t xml:space="preserve">Oficina del SIAU-Trabajo Social, se evidencian encuestas sobre el “PROGRAMA LABOR-TERAPIA AÑO 2013”. No corresponden a la prestación de servicios de salud. 
</t>
  </si>
  <si>
    <t xml:space="preserve">
www.unicauca.edu.co zona de banners Unidad de Salud.conoce nuestro nuevo portal</t>
  </si>
  <si>
    <t>Porcentaje de actividades de socialización</t>
  </si>
  <si>
    <t>Socializar al usuario los medios dispuestos para las PQRS</t>
  </si>
  <si>
    <t>Articular la Unidad a los medios e instrumentos que dispone la Institución para la atención de PQRS.</t>
  </si>
  <si>
    <t>Desaprovechamiento de los medios que establece la Institución para éste fín-.</t>
  </si>
  <si>
    <t xml:space="preserve">Oficina del SIAU, no demuestra que cuenta con una página web o un link que permita a los usuarios registrar sus PQRS. 
No demuestra procedi-miento, ni evidencias sobre la socialización, difusión, implementación, desarrollo y seguimiento a lo realizado y/o ejecutado en la orientación a los usuarios, la resolución y respuesta a sus PQRS. </t>
  </si>
  <si>
    <t xml:space="preserve">
REGISTRO  de apertura buzon.Se tienenlegajo con  actas de apertura de buzon.10,1-1,56. Año 2015 y 2016
</t>
  </si>
  <si>
    <t>Porcentaje de registros de información</t>
  </si>
  <si>
    <t>registrar conforme al procedimiento establecido para PQRS, la información que se reune en el buzón de sugerencias.</t>
  </si>
  <si>
    <t>Atemperar las actuaciones administrativas a los lineamientos universitarios en la materia.</t>
  </si>
  <si>
    <t xml:space="preserve">Oficina del SIAU:  de la apertura el buzón de PQRS, no se demuestran documen-tos con procedimientos y  registros de dicha información. </t>
  </si>
  <si>
    <t xml:space="preserve">Se cuenta con la documentación de los procedimientos de: 
Peticiones, Quejas, Reclamos y Sugerencias.
Otros mecanismos utilizados: encuestas y buzon de Sugerencias; constan registros de apertura del buzón   10,1-1,56.
</t>
  </si>
  <si>
    <t>Porcentaje de procedimientos definidos</t>
  </si>
  <si>
    <t>El servicio de Atención a los Usuarios, no demuestra la existencia de manuales y procedimientos, implemen-tados para la  atención al usuario como de participación ciudadana.</t>
  </si>
  <si>
    <t xml:space="preserve">
Se reubicó la oficina destinada a prestar los Servicios de Información y Atención al Usuario  para garantizar la independencia en la atención. 
</t>
  </si>
  <si>
    <t>Propuesta y registro de presentación</t>
  </si>
  <si>
    <t>Presentar  propuesta ante la instancia que corresponda  para acondicionar los espacios a las exigencias del servicio.</t>
  </si>
  <si>
    <t>Adecuar  la infraestructura a las exigencias de habilitación.</t>
  </si>
  <si>
    <t>La infraestructura física donde se presta el servicio es  inadecuado a las exigencias actuales para  habilitación.</t>
  </si>
  <si>
    <t>la oficina de atención al usuario no cuenta con la estructura física adecuada que facilite la privacidad, confidencialidad y el respeto por la dignidad del usuario.  Se observa que la atención en el lugar, no es realizada de manera individual o personalizada.</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</si>
  <si>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</si>
  <si>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Porcentaje de actividades realizadas</t>
  </si>
  <si>
    <t xml:space="preserve">Realizar actividades de interiorización del Código de Ética y Buen Gobierno </t>
  </si>
  <si>
    <t>Difundir el Código de Ética y Buen Gobierno a través de diferentes estrategias con el fin de lograr su interiorización.</t>
  </si>
  <si>
    <t xml:space="preserve">No demuestra que realiza talleres, conversatorios y dinámicas que aseguren la participación del mayor número posible de miembros de la organización en la adopción del código de conducta y en forma tal, que sus aportes sirvan como insumos obligatorios en la definición de las pautas de comportamiento ético institucionales. </t>
  </si>
  <si>
    <t xml:space="preserve">
En diciembre del 2015 se trabajó en grupos aspectos relacionados con los principios y valores con los servidores de la Unidad de Salud.
Compromiso Unidad de Salud:  Impulsar la socialización del Código de Ética y Buen Gobierno con el Área de Trabajo Social y el apoyo del Área de Sistemas de la Unidad.
Verificación: 30 de octubre del 2016</t>
  </si>
  <si>
    <t>Registro Instrumento aplicado</t>
  </si>
  <si>
    <t>Aplicar instrumentos de seguimiento al código de ética.</t>
  </si>
  <si>
    <t xml:space="preserve">Establecer mecanismos  para el seguimiento del  Código de Ética y buen Gobierno, </t>
  </si>
  <si>
    <t>No demuestra la existencia de una estructura administrativa responsable del seguimiento del sistema de gestión ética.</t>
  </si>
  <si>
    <t xml:space="preserve">
El Código de Ética y Buen Gobierno se socializó  en  reunion de grupo, constan en los registros de asistencia a eventos institucionales febrero 2015 
El Código de Ética y Buen Gobierno, se encuentra publicado en la página de la Unidad.
OCI:  Recomienda incluir la socialización en los procesos de inducción y reinducción, dejar los registros.
Utilizar las carteleras y otros medios que dispone la Unidad para su permanente difusión.
</t>
  </si>
  <si>
    <t>Registros de las estrategias y socialización del código de ética.</t>
  </si>
  <si>
    <t xml:space="preserve">establecer y aplicar estrategias de socializacion del código de ética. </t>
  </si>
  <si>
    <t xml:space="preserve">Establecer estrategias para difundir y socializar el código de ética y buen Gobierno. </t>
  </si>
  <si>
    <t>No demuestra los mecanis- mos para difundir y socializar de forma permanente el Código de Ética,  ni se establecen mecanismos que permitan, a través de indicadores, el control sobre el sistema de gestión ética institucional.</t>
  </si>
  <si>
    <t xml:space="preserve">
Se organizó el archivo de gestión de la dirección, historias laborales,  contratacion 2014 y 2015, archivo de habilitación.</t>
  </si>
  <si>
    <t xml:space="preserve">Archivo organizado </t>
  </si>
  <si>
    <t>Organizar el archivo siguiendo las pautas generales aplicables al servicio.</t>
  </si>
  <si>
    <t>Ajustar el manejo de documentos a los  lineamientos técnicos archivistícos.</t>
  </si>
  <si>
    <t>Debilidades en la gestión documental</t>
  </si>
  <si>
    <t>No presentan un archivo organizado por vigencias, no entregan soportes  con información de procesos y procedimientos de los años  2013 y 2014.</t>
  </si>
  <si>
    <t xml:space="preserve">
Se implementó el formato de seguimiento a eventos adversos por medicamentos.Se realizaran  auditorias internas de adherencia a protocolos en segundo trimestre 2016.
Se cuenta con formato reporte ante Invima por eventos adversos asociados a medicamentos.
Compromiso Unidad de Salud:  Realizar verificación de adherencia a protocolos.
Verificación del Avance:  30 de octubre</t>
  </si>
  <si>
    <t>Porcentaje de registros de visitas sorpresivas</t>
  </si>
  <si>
    <t>Visitas sorpresivas de verificación aplicación del procedimiento</t>
  </si>
  <si>
    <t>Reforzar controles de adherencia a protocolos</t>
  </si>
  <si>
    <t>Debilidades en el control de adherencia a protocolos</t>
  </si>
  <si>
    <t>Complicaciones terapeú-ticas medicamentosas secundarias: entrega de medicamentos o instrucciones diferentes al ordenado por el profesional tratante; eficacia reducida o nula o toxicidad por desnaturalización del medicamento, formulación por profesional no autorizado, resistencia anti-biótica, efectos adversos innecesarios o evitables, enmascaramiento de cuadros clínicos.</t>
  </si>
  <si>
    <t>Se realizaran  auditorias internes de adherencia a protocolos en segundo trimestre 2016
Programa de auditorias internas de calidad PE-GS-2.2.1-FOR-7
Compromiso Unidad de Salud:  Realizar verificación de adherencia a protocolos.
Verificación del Avance:  30 de octubre</t>
  </si>
  <si>
    <t>Porcentaje de registros de visitas</t>
  </si>
  <si>
    <t>Con Comité Técnico Científico o instancias de autocontrol o autoevaluación en los servicios, o de control interno en el prestador, que desarrollen los procesos de evaluación y seguimiento de los siguientes riesgos:
Infecciones derivadas de los procedimientos realizados en consultas de odontología general y especializada.</t>
  </si>
  <si>
    <r>
      <t xml:space="preserve">
Se establecieron las  politicas del servicio farmaceútico, según Resolución del Consejo de Salud No. 15 del 2016. </t>
    </r>
    <r>
      <rPr>
        <sz val="8"/>
        <color rgb="FFFF0000"/>
        <rFont val="Arial"/>
        <family val="2"/>
      </rPr>
      <t xml:space="preserve">
</t>
    </r>
  </si>
  <si>
    <t>Documento de políticas y su adopción.</t>
  </si>
  <si>
    <t>Políticas establecidas</t>
  </si>
  <si>
    <t>Establecer políticas que orienten al cumplimiento de los criterios administrativos y técnicos de la gestión farmaceútica.</t>
  </si>
  <si>
    <t>Debilidades en la adherencia a los criterios administrativos  y técnicos generales del Servicio.</t>
  </si>
  <si>
    <t>Con guías establecidas para el correcto uso de  medica-mentos incluyendo controles  al uso de los psicotrópicos y otros que causan  adicción física y psíquica, en caso de ser utilizados por la institución.</t>
  </si>
  <si>
    <t xml:space="preserve">
Se realizó lista de chequeo para evaluar las condiciones de asepsia de las instalaciones locativa.
Se designaron lideres por servicios para su verificacion</t>
  </si>
  <si>
    <t>Registro de estrategias dirigidas al cumplimiento de protocolos.</t>
  </si>
  <si>
    <t>Desarrollar estrategias para el control de los factores de riesgos en el servicio.</t>
  </si>
  <si>
    <t>Desarrollar estrategias que refuercen la adherencia al cumplimiento de los  protocolos.</t>
  </si>
  <si>
    <t>Se incumple con las normas de asepsia, bioseguridad, limpieza, desinfección, esterilización  en los servicios y consultorios de  odontología, laboratorio clínico, consultorios donde se realicen procedimientos (odontología) y en las demás áreas.</t>
  </si>
  <si>
    <r>
      <t xml:space="preserve">
Se establecieron las  politicas del servicio farmaceútico, según Resolución del Consejo de Salud No. 15 del 2016;  Numeral 13 -Baja de medicamentos . </t>
    </r>
    <r>
      <rPr>
        <sz val="8"/>
        <color rgb="FFFF0000"/>
        <rFont val="Arial"/>
        <family val="2"/>
      </rPr>
      <t xml:space="preserve">
</t>
    </r>
  </si>
  <si>
    <t>No cumple con:  Guías establecidas sobre control de infecciones, manejo de antibióticos, productos biológicos y  de pacientes con patologías altamente contagiosas o  sensibles a las infecciones</t>
  </si>
  <si>
    <t>Procedimientos para el control de fechas de expiración y mecanismos de baja de medicamentos.</t>
  </si>
  <si>
    <t xml:space="preserve">
 Se establecieron las  politicas del servicio farmaceútico, según Resolución del Consejo de Salud No. 15 del 2016;  Numeral 9 -prescripción de medicamentos psicotrópicos o que causen adicción.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no incluyen a los medicamentos de control y el documento de políticas de farmacia solo refiere la prescripción de los psicotrópicos.
Compromiso Unidad de Salud:  Enviar al Centro de Gestión de la Calidad los procedimientos para aprobación y publicación.  Verificación: 30 de octubre de 2016.</t>
  </si>
  <si>
    <t>Procedimiento para el manejo de medicamentos de control.</t>
  </si>
  <si>
    <t xml:space="preserve">Estrategías utilizadas:
Página web de la Unidad de Salud; 
Sistema de  Peticiones, Quejas y Reclamos -PQRs y su reporte. 
Instalación de buzón e Informe de la información recogida en dicho buzón de sugerencias;  actas  archivadas  en el legajo codigo: 10,1-1,56.
Notas de interes publicadas en cartelera del  servicio de farmacia, referida a la inhibición de asesor a los pacientes sobre la prescripción de los medicamentos
Se  implementó la asamblea anual de afiliados; realizada en mayo del 2015,  </t>
  </si>
  <si>
    <t>Porcentaje de estrategias desarrolladas</t>
  </si>
  <si>
    <t>Desarrollar estrategias de comunicación efectivas con el usuario del servicio.</t>
  </si>
  <si>
    <t>Fortalecer los mecanismos de comunicación con el usuarios del servicio.</t>
  </si>
  <si>
    <t>Deficiencias de mecanismos de comunicación con el usuario del servicio.</t>
  </si>
  <si>
    <t>En el servicio farmaceutico: No hay información visible al usuario que prohíba la asesoría farmacológica por parte de personal no autorizado.</t>
  </si>
  <si>
    <t xml:space="preserve">
Manual de manejo de residuos hospitalarios, código MA-GT-7,5-PL-5, versión 0 (sub proceso Gestión de la Salud Ocupacional).
</t>
  </si>
  <si>
    <t xml:space="preserve">documento codificado </t>
  </si>
  <si>
    <t>Codificar conforme lo establece el SGC, el  documento de manejo de residuos hospitalarios.</t>
  </si>
  <si>
    <t>Ajustar el manejo de documentos a las  normas y técnicas que permitan  demostrar  el cumplimiento de los requisitos exigibles a la prestación del servicio.</t>
  </si>
  <si>
    <t xml:space="preserve">No se demuestra que cuentan con procedimientos documentados para el manejo de los residuos hospitalarios y similares. </t>
  </si>
  <si>
    <t xml:space="preserve">
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</si>
  <si>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Inventario de guias del servicio.</t>
  </si>
  <si>
    <t>Organizar, custodiar y tener disponibles las guias exigidas para la prestación del servicio.</t>
  </si>
  <si>
    <t>Ajustar el manejo de documentos a las  normas y técnicas que permitan  demostrar  el cumpli- miento de los requisitos exigibles a la prestación del servicio.</t>
  </si>
  <si>
    <t>Debilidades en la gestión documental.</t>
  </si>
  <si>
    <t>No se evidencia y/o describe, la aprobación, adopción e implementación de los protocolos y guías de manejo clínico, tanto de medicina, odontología y enfermería, incluidas las normas técnicas de promoción y prevención.</t>
  </si>
  <si>
    <t>Se cuenta con el inventario de las guías en el archivo de gestión del servicio de odontología, servicio de Promoción  y Prevención;  de medicina general y consulta externa.
OCI:  Recomienda custodiar los registros en las unidades de conservación determinadas por la Universidad.</t>
  </si>
  <si>
    <t>No fue posible revisar, evidenciar y/o verificar las Guías de Atención en el sistema de información de la entidad, teniendo en cuenta que la historia clínica es sistematizada y los profesionales tienen acceso a las guías clínicas.</t>
  </si>
  <si>
    <t>No demuestra que cuentan con la relación de Guías de Atención adoptadas, adaptadas, actualizadas y vigentes, de acuerdo a la morbilidad.</t>
  </si>
  <si>
    <t xml:space="preserve">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</si>
  <si>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Definir política para la adquisición de bienes e insumos para la  prestación del servicio.</t>
  </si>
  <si>
    <t>Establecer politicas que orienten el cumplimiento de la reglamentación del servicio.</t>
  </si>
  <si>
    <t>Debilidades en el diseño de politicas que aseguren el cumplimiento de los estándares exigidos en el servicio.</t>
  </si>
  <si>
    <t>No demuestra que se tienen definidas especificaciones técnicas para adquirir ni procedimientos técnicos para almacenar y distribuir medicamentos, productos biológicos, reactivos y dispositivos médicos, incluidos los de uso odontológico y en general los insumos asistenciales que utilice la institución.</t>
  </si>
  <si>
    <t xml:space="preserve">Legajo denominado 10.1-52.46 Documentos de Dirección que contiene el informe de ASPROMEDICA, relacionado con el estudio y evaluación técnica del espacio físico de la instalación de equipo de rayos X, reposa en el archivo de gestión de la Unidad de Salud
Legajo denominado 10.1-52.46 Informe Sistema Integrado de Gestión - Habilitación. </t>
  </si>
  <si>
    <t>Porcentaje de lejajos  organizados</t>
  </si>
  <si>
    <t>Documentos en legajos  según técnicas archivísticas.</t>
  </si>
  <si>
    <t>Organizar e inventariar los documentos que registra  el estudio y evaluación  técnica del espacio físico de la instalacion de equipos de rayos x.</t>
  </si>
  <si>
    <t xml:space="preserve">
Debilidades en la gestión documental</t>
  </si>
  <si>
    <t>El área donde funciona el equipo de rayos X , presuntamente no cuenta con el estudio y evaluación técnica del espacio físico de la instalación.</t>
  </si>
  <si>
    <t>Debilidades en la adherencia a los criterios administrativos  y técnicos generales del Servicio Farmacéutico.</t>
  </si>
  <si>
    <t>No demuestran  que se tienen diseñados y que aplican, procedimientos para el manejo de medicamentos y dispositivos médicos, cuyas condiciones de almacenamiento, distribución y entrega, condicionen directamente riesgos en la prestación de los servicios.</t>
  </si>
  <si>
    <t xml:space="preserve">
LEGAJO DE ACTAS D E COMITE DE FARMACIA Y TERAPEUTICA codigo: 10,1-1,56
Acta del 26 de mayo de 2015 (sin numero), Precios de medicamentos
Acta N° 2 del 11 de mayo de 2016, revisión de saldos y estado de contratación proveedores de medidamentos
Acta N° 3 del 17 de junio de 2016, revisión de saldos y estado de contratación proveedores de medidamentos
</t>
  </si>
  <si>
    <t>Legajo de actas del Comité de Farmacia y Terapeútica.</t>
  </si>
  <si>
    <t>Clasificar, almacenar  y custodiar la información relativa a la operatividad del Comité de Farmacia y terapeútica,  acorde a las normas de gestión documental.</t>
  </si>
  <si>
    <t>Ajustar el manejo de documentos a las  normas y técnicas que permitan  administrar  de manera organizada, sistemática, contínua y demostrable  la operatividad del Comité de Farmacia y terapéutica-</t>
  </si>
  <si>
    <t>Debilidades en la gestión de los registros que evidencian la operatividad del Comité.</t>
  </si>
  <si>
    <t>No existe adecuado funcionamiento del Comité de farmacia y terapéutica.</t>
  </si>
  <si>
    <t xml:space="preserve">
- Se establecieron las  politicas del servicio farmaceútico, según Resolución del Consejo de Salud No. 15 del 2016.
- Se ajustaron los procedimientos del servicio farmaceutico incluyendo los requisitos que debe cumplir el ingreso de medicamentos como lo es el registro INVIMA.
- Procedimiento PA-GU-10-PR1 Selección y adquisición de medicamentos.
- Procedimiento  PA-GU-10-PR-3 "recepción e ingreso de medicamentos" y de "recepción de bienes y control de inventarios
Procedimiento  PA-GU-10-PR-27 Recepción de bienes y control de inventarios.
Procedimientos publicados en Lvmen.
OCI:  Los procedimientos ajustados y las políticas establecidas no contienen consideraciones sobre la adquisición de  productos biológicos, reactivos y dispositivos médicos, entre otros.
Compromiso Unidad de Salud: Integrar al documento de políticas la adquisición de productos biológicos, reactivos, dispositivos médicos.  Verificación  30 de octubre de 2016 </t>
  </si>
  <si>
    <t>Documento de Politicas y procedimientos establecidos</t>
  </si>
  <si>
    <t>Políticas y procedimientos establecidos.</t>
  </si>
  <si>
    <t>Establecer politicas y procedimientos que orienten las acciones de adquisición de bienes e insumos requeridos para el servicio.</t>
  </si>
  <si>
    <t>Inexistencia de politicas y procedimientos para el servicio farmaceutico</t>
  </si>
  <si>
    <t>No demuestra que se tienen definidas procedimientos técnicos para adquirir, almacenar y distribuir medicamentos, productos biológicos, reactivos y dispositivos médicos, incluidos los de uso odontológico y en general los insumos asistenciales que utilice la institución.</t>
  </si>
  <si>
    <t>Registro digital de autoevaluación y plan de acción 
Legajo denominado 10.1-1.56 Actas de Reunión 
Acta del 10 de junio de 2016 (Sin número), seguimiento y autoevaluación de estandadres de habilitación consulta externa
Acta del 20 de junio de 2016 (Sin número), actualización autoevaluación servicio farmaceútico
Acta del 23 de junio de 2016 N° 02, evaluación gestión ambiental</t>
  </si>
  <si>
    <t>Registro  de autoevaluación semestral</t>
  </si>
  <si>
    <t>Autoevaluaciones semestrales.</t>
  </si>
  <si>
    <t>realizar autoevaluciones para verificar el cumplimiento de los estándares de habilitación.-</t>
  </si>
  <si>
    <t>No se establecen mecanismos para verificar el cumplimiento de los estándares en la prestación del servicio.</t>
  </si>
  <si>
    <t>El servicio farmacéutico no  cumple con lo dispuesto en las normas y  en el  Sistema de Gestión de la Calidad, para dirigir y evaluar el desempeño del servicio.</t>
  </si>
  <si>
    <t>Se elaboró el Manual de uso y reuso de insumos donde se definen insumos reutilizables y se dan los lineamientos para los mismos.
Fecha del manual: Septiembre de 2015  y actualizado en el 2016, pendientte codificación y aprobación.
Compromiso: La Unidad de Salud lo remitirá al Centro de Gestión de la Calidad para codificación y aprobación.  Verificación 30 de octubre de 2016.</t>
  </si>
  <si>
    <t>Registro de las politicas y su adopción.</t>
  </si>
  <si>
    <t xml:space="preserve">Definir  y adoptar politicas </t>
  </si>
  <si>
    <t>Definir  politicas atemperadas a los lineamientos sobre el reuso de dispositivos medicos</t>
  </si>
  <si>
    <t>Inobservancia de las regulaciones que aplican a la reutilización de dispositivos médicos.</t>
  </si>
  <si>
    <t>No existen normas internas que garanticen la no reutilización de dispositivos médicos, definidos como no reutilizables.</t>
  </si>
  <si>
    <t xml:space="preserve">La Resolución N° 15 del 27 de abril de 2016 establece las politicas del servicio farmacéutico de la Unidad de Salud; la cual se ha socializado con los responsables del área de farmacia. </t>
  </si>
  <si>
    <t>Documento de Politicas y procedimientos</t>
  </si>
  <si>
    <t>Inexistencia de politicas y procedimientos para la operación del servicio farmaceutico.</t>
  </si>
  <si>
    <t xml:space="preserve">En la adquisición de medicamentos y dispositivos médicos, no incluyen la verificación del registro  INVIMA y el programa de Farmacovigilancia y Tecnovigilancia; 
</t>
  </si>
  <si>
    <t xml:space="preserve">
La Resolución N° 15 del 27 de abril de 2016, expedida por el Consejo de Salud;  establece las políticas para el servicio farmaceútico
Procedimientos:
PA-GU-10-PR-1 Selección y  Adquisición de medicamentos.
PA-GU-10-PR-2 Dispensación y salida de medicamentos del inventario de farmacia. 
PA-GU-10-PR-3 Recepción e ingreso de medicamentos
</t>
  </si>
  <si>
    <t>No se tienen en cuenta procedimientos y documentos de selección, adquisición, transporte, recepción,  almacenamiento, conservación, control de fechas de vencimiento, distribución,uso y devolución de medicamentos.
Participación en grupos interdisciplinarios.
información y educación al paciente y a la comunidad sobre uso adecuado y destrucción de medicamentos y dispositivos.</t>
  </si>
  <si>
    <r>
      <rPr>
        <sz val="8"/>
        <color rgb="FFFF0000"/>
        <rFont val="Arial"/>
        <family val="2"/>
      </rPr>
      <t xml:space="preserve">
</t>
    </r>
    <r>
      <rPr>
        <sz val="8"/>
        <rFont val="Arial"/>
        <family val="2"/>
      </rPr>
      <t xml:space="preserve">OPS 055 Nº   DE 2015, nombre del contratista: Sergio Bastidas;adelantó  obras de infraestuctura en consultorios de la Unidad de Salud.
 </t>
    </r>
  </si>
  <si>
    <t>Registros presentación de la propuesta.</t>
  </si>
  <si>
    <t>Presentar propuesta que incluya recursos para adecuar las áreas asistenciales a los requerimientos de habilitación</t>
  </si>
  <si>
    <t>La infraestructura física donde se presta el servicio ya es  ina- adecuada a las exigencias actuales para  habilitación.</t>
  </si>
  <si>
    <t xml:space="preserve">Medicamentos y dispo- sitivos médicos porque  no se garantizan condi- ciones de conservación de medicamentos y dispositivos; 
</t>
  </si>
  <si>
    <r>
      <t xml:space="preserve">
</t>
    </r>
    <r>
      <rPr>
        <sz val="8"/>
        <rFont val="Arial"/>
        <family val="2"/>
      </rPr>
      <t>Se  hizo el sellamiento de la puerta de acceso, con material fibrocemento de 6mm.</t>
    </r>
  </si>
  <si>
    <t>Registros de presentación de propuesta</t>
  </si>
  <si>
    <t>Presentar la propuesta de adecuación locativa incluyendo los recursos.</t>
  </si>
  <si>
    <t>Aplicar mejoras a las instalaciones según criterio de ingeniería para contrarrestar la filtración de aguas lluvias.</t>
  </si>
  <si>
    <t>Debilidades de la infraestructura física</t>
  </si>
  <si>
    <t>Filtración de agua lluvia por debajo de la puerta con afectación al área de  farmacia.</t>
  </si>
  <si>
    <t xml:space="preserve">
Se contrató a  través de Orden de Prestación de Servicios  a Leonardo Espitia para realizar una auditoría externa a los procedimientos y la documentación soporte del inventario de la farmacia, periodo 1 de enero 31 de diciembre de 2015 y de enero- febrero de 2016.
El Informe se recibió el  06 de septiembre de 2016.
En construcción el  Plan de Mejoramiento resultante de la auditoría externa con los responsables del servicio de farmacia, jefe financiero, sistemas y Dirección.</t>
  </si>
  <si>
    <t>Porcentaje de visitas internas realizadas</t>
  </si>
  <si>
    <t>Establecer controles efectivos al cumplimiento de los procedimientos</t>
  </si>
  <si>
    <t>Adoptar mecanismos para la correcta conservación de la vida útil de medicamentos y dispositivos médicos, de tal forma que garanticen seguridad al paciente.</t>
  </si>
  <si>
    <t>Debilidades en el diseño de politicas y procedimientos para el servicio farmaceutico</t>
  </si>
  <si>
    <r>
      <t xml:space="preserve">
La Resolución N° 15 del 27 de abril de 2016, expedida por el Consejo de Salud;  establece las políticas para el servicio farmaceútico, Numeral 4 Almacenamiento, Numeral 5- conservación.
Se acogen las recomendaciones SSD;  la actividad sugerida de aplicar un instructivo de  seguimiento no permite controlar las causas y en la institucion.
- Se realiza el registro diario de condiciones de humedad y temperatura
- Control de la humedad:  aire acondicionado y estibas. 
- La unidad cuenta con indicaciones relacionadas con el manejo de los medicamentos fotosensibles, termolábiles y higroscópicos. </t>
    </r>
    <r>
      <rPr>
        <sz val="8"/>
        <color rgb="FFFF0000"/>
        <rFont val="Arial"/>
        <family val="2"/>
      </rPr>
      <t xml:space="preserve"> </t>
    </r>
    <r>
      <rPr>
        <sz val="8"/>
        <rFont val="Arial"/>
        <family val="2"/>
      </rPr>
      <t xml:space="preserve">
</t>
    </r>
  </si>
  <si>
    <t>Instructivo aplicado.</t>
  </si>
  <si>
    <t xml:space="preserve">Elaborar y aplicar un instructivo para el control de factores ambientales </t>
  </si>
  <si>
    <t>Adoptar mecanismos para la correcta conservación de la vida útil de medicamentos y dispositivos médicos conforme a las recomenda-ciones del fabricante.</t>
  </si>
  <si>
    <t>El servicio farmacéutico  ambulatorio no cumple con las disposiciones normativas vigentes por: 
No garantiza la conservación de la calidad de los medicamentos y dispositivos médicos, por incumplimiento de las condiciones de humedad, aunque se cuenta con los instrumentos de medición  y sus registros.</t>
  </si>
  <si>
    <t xml:space="preserve">
OPS 055 DE 2015  a nombre de Sergio Bastidas, objeto la adecuación locativa en consultorios de odontología.
</t>
  </si>
  <si>
    <t>Registro de presentación de propuesta</t>
  </si>
  <si>
    <t>Disponer de espacios para la consulta externa y especializada de odontología con cumplimiento de las exigencias mínimas.</t>
  </si>
  <si>
    <t>El servicio de consulta externa odontología general y especializada incumple con condiciones mínimas de habilitación en cuanto a:
 -Ambientes exclusivo y delimitado.
 - Condiciones apropiadas para asepsia, limpieza y desinfección.</t>
  </si>
  <si>
    <t xml:space="preserve">
Acta de asistencia SSD.10,1-52,46 del 2014
Se obtiene el concepto de ingeniero verificador de infraestructura de la secretaria de salud  departamental quien conceptúa que teniendo en cuenta que en  los consultorios  de medicina general no se realizan procedimientos,  no se requiere separacion de ambientes de entrevista y examen fisico,los mismos  cumplen con los requisitos minimos.</t>
  </si>
  <si>
    <t>Disponer de espacios para la consulta externa de medicina general con cumplimiento de las exigencias mínimas.</t>
  </si>
  <si>
    <t>El servicio de consulta externa medicina general  no cumple con las condiciones mínimas exigidas para el consultorio: - Consultorio  con espacio cerrado,  dos ambientes: para realizar la entrevista y otro para realizar el examen físico.</t>
  </si>
  <si>
    <t>Carpetas de historias laborales con inventario documental en la carpeta.Lista de chequeo visible en lumen:
Nº total de carpetas: 28  y Nº de carpetas con inventario documental:14.
Se realiza depuracion de las historias laborales  e inventario documental de cada una.Se diseño lista de chequeo.
A la fecha ya se realizó el inventario de las historias laborales 28 de 28</t>
  </si>
  <si>
    <t>Porcentaje de historias laborales con inventario documental</t>
  </si>
  <si>
    <t>Elaborar el inventario documental de cada historia laboral.</t>
  </si>
  <si>
    <t>Aplicar los criterios técnicos a la organización de los documentos de las historias laborales dando respuesta a las exigencias mínimas que se establece para cada expediente de historia laboral.</t>
  </si>
  <si>
    <t>Verificados los soportes documentales legales del odontólogo HELI F. FORERO FORERO no se demuestra:
- Título grado de odontologo
- carnet de protección radiológica y dosimetría actualizados y/o vigentes.</t>
  </si>
  <si>
    <t>Verificados los soportes documentales legales de la odontologa FABIOLA CONCHA SANDOVAL  no se demuestra:
- Inscripción como odon-tóloga especialista  en la secretaría Dptal de salud.
- Verificación, confirmación y ratificación título grado en su disciplina.</t>
  </si>
  <si>
    <t>Carpetas de historias laborales con inventario documental en la carpeta.Lista de chequeo visible en Lvmen:
Nº total de carpetas: 28; todas depuradas y con lista de chequeo diligenciada.</t>
  </si>
  <si>
    <t xml:space="preserve">Verificados los soportes documentales legales de la odontologa NOHORA CALVACHE SILVA, no se demuestra:
- Resolución de autor-zación  para el ejercicio de la profesión.
- Inscripción como odontó-loga general y especialista  en la secretaría Dptal de salud.
- Verificación, confirmación y ratificación título pregrado. </t>
  </si>
  <si>
    <t xml:space="preserve">El portafolio de servicios  se   encuentra actualizado , y el registro especial de prestadores de servicios de salud, esta visible en pagina web de Secretaria de Salud Deptal. 
Soporte en fisico  SOPORTE DE NOVEDADES DE PRESTADOR DE SERVICIOS DE SALUD: con reporte de novedades de 1) datos de contacto  incluye: telefono, fax y correo. 2) cambio de director y  3) registro de horario de atencion. Impreso mayo 25 de 2016.
</t>
  </si>
  <si>
    <t xml:space="preserve">Registros de verificación </t>
  </si>
  <si>
    <t>Actualizar mensualmente la información de los servicios reportados con los efectivamente prestados por la Unidad</t>
  </si>
  <si>
    <t>Mantener actualizados  los registros especiales de prestadores de servicios  (REPPS) , para guardar consistencia con los realmente prestados.</t>
  </si>
  <si>
    <t>Deficiencias en los controles existentes a la actualización de novedades al organismo de control.</t>
  </si>
  <si>
    <t xml:space="preserve">No demuestra concordancia entre los servicios prestados habilitados y/o declarados en el registro especial de prestadores de servicios de salud- REPSS y los que se prestan en forma permanente.  </t>
  </si>
  <si>
    <t xml:space="preserve">Oficio suscrito por la Dirección de la Unidad No.10.1/363 del mayo 24 de 2016,  que designa  dos (2)  funcionarias  para organizar  los archivos de habilitacion.
OCI:  Para la efectividad de la acción se recomienda a la Dirección de la Unidad;  designar  un responsable del manejo y custodia del archivo de habilitación, que por su importancia, debe hacer parte del archivo de gestión en la Dirección de la Unidad. 
Compromiso  Unisalud:  La Dirección de la Unidad hará la designación </t>
  </si>
  <si>
    <t>Responsable designado</t>
  </si>
  <si>
    <t>Determinar el responsable de manejo y organización del archivo de gestión.</t>
  </si>
  <si>
    <t xml:space="preserve">No se identifica información organizada, clara y precisa sobre los resultados de las  actuaciones administrativas realizadas. no demuestran informes de visitas de verificación de condiciones de habilitación, implementación de medidas de seguridad, procesos sancionatorios, certificación de cumplimiento de requisitos de habilitación según el  caso.
</t>
  </si>
  <si>
    <t>Los documentos estan legajados y  clasificados por fases del proceso de habilitacion de la Unidad,  se continua con la organización del archivo .
OCI:   Está pendiente la foliación y la rotulación e identificación de los legajos conforme a las normas de gestión documental.
Compromiso  Unisalud:  Foliar, rotular e identificar legajos  fecha de verificación cumplimiento el  30 de octubre de 2016.</t>
  </si>
  <si>
    <t>Porcentaje de archivo de gestión ajustado a las normas de archivo.</t>
  </si>
  <si>
    <t>Clasificar, almacenar  y custodiar la información relativa a la habilitación de la Unidad, con base a las normas de gestión documental.</t>
  </si>
  <si>
    <t>Ajustar el manejo de documentos a las  normas y técnicas.</t>
  </si>
  <si>
    <t>Debilidades de la gestión documental,  por falta de  aplicación del procedimiento adecuado y de asignacion de  responsabilidades.</t>
  </si>
  <si>
    <t>No se cuenta con un archivo histórico, organizado, sistemático, continuo y demostrable del procedimientos de inscripción y reporte de las novedades realizadas dentro del Sistema Único de Habilitación</t>
  </si>
  <si>
    <t>UA</t>
  </si>
  <si>
    <t>Puntaje atribuido al avance físico en termino de unidades</t>
  </si>
  <si>
    <t xml:space="preserve">Código: PV-GC-2.4-FOR-5 </t>
  </si>
  <si>
    <t>Observación</t>
  </si>
  <si>
    <t xml:space="preserve">SRH Actualizado </t>
  </si>
  <si>
    <t>Actualizar el SRH en cuanto a  información sobre  títulos de comisionados.</t>
  </si>
  <si>
    <t>Inconsistencias de  información de las diferentes fuentes, en cuanto al  títulos académicos. (historias  laborales, contratos de comisión y SRH de la División de Recursos Humanos)</t>
  </si>
  <si>
    <t>Porcentaje de historias laborales actualizadas</t>
  </si>
  <si>
    <t>Incorporar documentos físicos derivados de comisiones de estudio en las historias laborales.</t>
  </si>
  <si>
    <t>Actualizar  las historias laborales y carpetas contractuales relativas a la comisión de estudios.</t>
  </si>
  <si>
    <t>Historias laborales con represamiento de documentos desde el año 2014.</t>
  </si>
  <si>
    <t xml:space="preserve">Porcentaje de carpetas contractuales  organizadas.  </t>
  </si>
  <si>
    <t>Organizar las carpetas de los contratos, con base en un instrumento de control  que se atempere a la norma de gestión documental.</t>
  </si>
  <si>
    <t>Aplicar las normas de gestión documental a los contratos de comisión de estudios.</t>
  </si>
  <si>
    <t>Deficiencias de organización de las carpetas contractuales.</t>
  </si>
  <si>
    <t>Regulación sobre criterios de presentación de informes</t>
  </si>
  <si>
    <t>Normalizar los  mínimos  contenidos de  informes de supervisión de la comisión de estudios.</t>
  </si>
  <si>
    <t>Prescribir criterios generales para la  presentación de informes de interventoría de comisión de estudios.</t>
  </si>
  <si>
    <t>Informes del interventor y docente no obedece a criterios mínimos de presentación.</t>
  </si>
  <si>
    <t>Formato  revisado y ajustado</t>
  </si>
  <si>
    <t xml:space="preserve">Revisar y atemperar los formatos de comisión de estudios a las disposiciones vigentes y a las políticas de racionalización de trámite y cero papel. </t>
  </si>
  <si>
    <t>Establecer  regulaciones  e instrumentos  de apoyo a la Comisión de estudios, en el marco de los principios de la función pública.</t>
  </si>
  <si>
    <t xml:space="preserve">Formatos de tramite de solicitud de comisión de estudios desactualizados </t>
  </si>
  <si>
    <t>Resoluciones atemperadas a las normas</t>
  </si>
  <si>
    <t xml:space="preserve">Verificar el contenido  de las resoluciones de comisión de estudios   </t>
  </si>
  <si>
    <t xml:space="preserve">Establecer  y controles efectivos  a las regulaciones e instrumentos relativos a la  Comisión de estudios y contraprestación de servicios . </t>
  </si>
  <si>
    <t>Las resoluciones de comisión de estudios presentan  fallas de técnica jurídica (motivación, se confunden medidas administrativas de revocatoria, modificación, aclaración y adición), vacíos de información (sobre lugares o niveles de estudio) o confusión de información que llevan a reiteradas modificaciones o  aclaraciones; o a la elaboración de dos contratos simultáneos, mismo objeto  a un  comisionado.
el inicio de la comisión  es  concomitante o anterior  a la  resolución que autoriza o prorroga.</t>
  </si>
  <si>
    <t xml:space="preserve"> contratos de contraprestación de estudios liquidados</t>
  </si>
  <si>
    <t>Formalizar liquidación de contratos de comisión de estudios y contraprestación de servicios</t>
  </si>
  <si>
    <t>Contratos sin liquidar.</t>
  </si>
  <si>
    <t>e)</t>
  </si>
  <si>
    <t xml:space="preserve"> Ausencia de firmas obligatorias en contratos y aprobación de garantías.</t>
  </si>
  <si>
    <t xml:space="preserve">d) </t>
  </si>
  <si>
    <t xml:space="preserve">Incumplimiento de obligaciones  por el supervisor.  </t>
  </si>
  <si>
    <t>c)</t>
  </si>
  <si>
    <t xml:space="preserve">Instrumentos de control diseñado y  aplicado. </t>
  </si>
  <si>
    <t>Diseña y aplicar  un instrumento de control , que integre  y facilite el seguimiento de los requisitos y  obligaciones previas, concomitantes y posteriores a la comisión de Estudios y contraprestación de servicios</t>
  </si>
  <si>
    <t>Incumplimiento de obligaciones del comisionado (suscripición del pagaré, entrega de informes  y acreditación del título).</t>
  </si>
  <si>
    <t>b)</t>
  </si>
  <si>
    <t>Minuta revisada y ajustada en sus cláusulas.</t>
  </si>
  <si>
    <t>Revisar la minuta del Contrato de otorgamiento de comisión de estudios y contraprestación de servicios y ajustar su  cláusulado asegurando su integralidad .</t>
  </si>
  <si>
    <t xml:space="preserve">El instrumento que contiene el contrato no es garante de seguridad jurídica de las partes. </t>
  </si>
  <si>
    <t>a)</t>
  </si>
  <si>
    <t>El  contrato de contraprestación de servicios  presenta inconsistencias en sus fases precontractual, contractual y poscontractual, reflejadas en:</t>
  </si>
  <si>
    <t>Procedimiento integrado e implementado</t>
  </si>
  <si>
    <t>Integrar  las actividades de los  procedimiento existentes sobre comisiones de estudio.</t>
  </si>
  <si>
    <t>Mejorar los controles  a las diversas etapas del   proceso contractual de la Comisión de Estudios y Contraprestación de Servicios..</t>
  </si>
  <si>
    <t>La documentación de los procedimientos presenta una segmentación que  impide la integralidad de  la operación y la aplicación de sus controles.</t>
  </si>
  <si>
    <t xml:space="preserve">Propuesta aprobada e implementada  </t>
  </si>
  <si>
    <t>Reglamentar el Estatuto Profesoral, en los  aspectos  no previstos sobre la comisión de estudios</t>
  </si>
  <si>
    <t xml:space="preserve">Establecer  regulaciones, instrumentos  y controles efectivos a la Comisión de estudios y contraprestación de servicios . </t>
  </si>
  <si>
    <t xml:space="preserve">Debilidades en los controles  e instrumentos aplicados al  procedimiento  de autorización, aprobacion y  ejecución de la comisión de estudios y contraprestación de servicios.
</t>
  </si>
  <si>
    <t>Las normas internas sobre Comisión de estudios  presenta vacíos que dificultan  el manejo de situaciones que se presentan en la planeación, ejecución y seguimiento.</t>
  </si>
  <si>
    <t xml:space="preserve">Puntaje atribuido al avance físico en término de unidades. </t>
  </si>
  <si>
    <t>Fecha de vigencia: 07-04-2016</t>
  </si>
  <si>
    <t>Versión: 2</t>
  </si>
  <si>
    <t>AVANCE</t>
  </si>
  <si>
    <t>CUMPLIMIENTO</t>
  </si>
  <si>
    <t xml:space="preserve">Puntaje base evaluación </t>
  </si>
  <si>
    <t xml:space="preserve">SE REALIZARON LAS MODIFICACIONES AL PROCEDIMIENTO, Y A LOS FORMATOS, FALTA QUE SE ENCUENTREN PUBLICADOS EN LVMEN </t>
  </si>
  <si>
    <t xml:space="preserve">Revision, ajuste y publicacion </t>
  </si>
  <si>
    <t>Verificar y actualizar los procedimientos y formatos que reglamenta el Sistema PQRSF</t>
  </si>
  <si>
    <t xml:space="preserve">El procedimiento documentado y los formatos no se atemperan de manera íntegra a las normas generales e institucionales regulatorias de el sistema PQRSF       </t>
  </si>
  <si>
    <t xml:space="preserve">Existen debilidades en la documentacion de apoyo a las PQRSF en cuanto a:
Procedimiento PE-GE-2.1-PR-7
Fecha de Acualización hoja 1 (Noviembre del 2017)
Marco normativo : invocación la normatividad vigente (Resolución R059/2017).
Formatos citados :
  Codificación del formato de Recepcion de Peticiones o Quejas Verbales no corresponde al  que se publica en Lvmen  
El formato PE-GE- 2.1 FOR-8  no posibilita el registro de reclamos, sugerencias o felicitaciones verbales, objeto de regulación en el marco de las PQRSF
Resolución R059/2017-
El formato  PE-GE-2.2.1-FOR-17 citado  no se encuentra publicado  o no corresponde al nombre que aparece en LVMEN.
Puntos de Control:
Las actividades del procedimiento PE-GE-2.1-PR-7 plantean toda la operación: ejecucion (recepción, clasificación, análisis de respuestas, seguimiento, recopilación de  información  de buzones de sugerencia, proyección de informe a la Dirección) y control en cabeza de un mismo responsable. </t>
  </si>
  <si>
    <t xml:space="preserve">Por parte de la técnico administrativo Lola Imbachí encargada del Área de Gestión Documental, se instruyó a la judicante responsable de la gestión del Sistema de Cultura y Bienestar sobre los procedimientos y lineamientos de gestión documental. </t>
  </si>
  <si>
    <t xml:space="preserve">Registro </t>
  </si>
  <si>
    <t xml:space="preserve">Implementar y verificar la aplicación de la normatividad de gestion documentalen las PQRSF </t>
  </si>
  <si>
    <t>No se aplican en su totalidad las técnicas de archivo establecidas en el Manual de Gestión Documental institucional.</t>
  </si>
  <si>
    <t>La Gestión documental no se adecúa completamente a la Ley General de Archivos y a la Reglamentaria interna.</t>
  </si>
  <si>
    <t>Porcentaje de Revision y aplicación de los cambios en la matriz de seguimiento.</t>
  </si>
  <si>
    <t>Analizar y aplicar los criterios normativos internos del sistema PQRSF, los cuales permiten la identificacion de indicadores frente al servicio y la labor realziada por los funcionarios</t>
  </si>
  <si>
    <t>Falta mayor apropiación de las normas que regulan el Sistema respecto de estos conceptos.</t>
  </si>
  <si>
    <t>En algunos casos no se aplica debidamente la clasificación de  “queja”  y “reclamo” a  la luz Resolución R117/2013 modificada por la R 059/2017.</t>
  </si>
  <si>
    <t>Registro semestral de las capacitaciones realizadas a las dependencias Universitarias</t>
  </si>
  <si>
    <t>Jornadas de sensibilización a los procesos con mayor morosidad y dificultad en las respuestas de los peticionarios. 
Oficio 2.1-70/1101 de, 2.6/52.13/119 19/05/2017, Oficio 2.1-70/1100 de, 2.6/52.13/118 19/05/2017, Oficio 2.1-70/1099 de, 2.6/52.13/117 19/05/2017, Oficio 2.1-70/1097 de, 2.6/52.13/115 17/05/2017 
Acta No. 2.1-1.56/002 de 11/09/2017, Acta No 2.1-1.56/003 de 13/09/2017, Acta No 2.1-1.56/004 de 13/09/2017, Acta No 2.1-1.56/005 de 19/09/2017, Acta No 2.1-1.56/006 de 20/09/2017, Acta No 2.1-1.56/007 de 20/09/2017, Acta No 2.1-1.56/008 de 16/11/2017</t>
  </si>
  <si>
    <t xml:space="preserve">Registro semestral de las sensibilizaciones realizadas a las dependencias con mayor numero de requerimientos y tiempo de mora en sus respuestas </t>
  </si>
  <si>
    <t xml:space="preserve">Los informes del segundo y tercer trimeste de la Secretaría General evalúa el comportamiento de las PQRSF,  considerando los resultados al sondeo de percepción aplicado vía telefónica al 10% del total de PQRSF tramitadas a la fecha, con lo que se identifican los aspectos de inconformidad objeto de acciones de mejoramiento. 
Ver informe en línea. </t>
  </si>
  <si>
    <t xml:space="preserve">Analizar y valorar la informacion resultante de las herramientas de percepción para la mejora de la administración del Sistema de PQRSF. </t>
  </si>
  <si>
    <t>La informacion  obtenida  sobre la percepción del usuario  no se analiza ni utiliza como insumo a la  mejora de los procesos frente a las respuestas de las PQRS .</t>
  </si>
  <si>
    <t xml:space="preserve">Los resultados que surgen de la medición de las encuestas de satisfacción realizadas vía telefónica no genera acciones de mejora. </t>
  </si>
  <si>
    <t xml:space="preserve">aplicativo en linea operando </t>
  </si>
  <si>
    <t>Registro</t>
  </si>
  <si>
    <t>Con oficio  2.1.92.8/1527 del 2017
Archivo de gestión  Secretaría General</t>
  </si>
  <si>
    <t xml:space="preserve">Gestionar la implementación del aplicativo en línea. </t>
  </si>
  <si>
    <t>El aplicativo en línea diseñado para el efecto no se encuentra operando.</t>
  </si>
  <si>
    <t xml:space="preserve">El sistema no posibilita aún el seguimiento automatizado del estado de la PQR por el interesado.
</t>
  </si>
  <si>
    <t>Faltan  capacitaciones a algunos usuarios del Sistema de Información.</t>
  </si>
  <si>
    <t>Puntaje Base Evaluación Avance</t>
  </si>
  <si>
    <t>Puntaje Base Evaluación Cumplimiento</t>
  </si>
  <si>
    <t>Diseñar indicadores que permitan el analisis e interpretación a los estados financieros.</t>
  </si>
  <si>
    <t>Realizar las notas explicativas a los estados contables con las formalidades del RCP.</t>
  </si>
  <si>
    <t>No se tienen debidamente identificados los productos del proceso contable que deben suministrarse a las demás áreas de la entidad y a los usuarios externos.</t>
  </si>
  <si>
    <t xml:space="preserve">Caracterización ajustada </t>
  </si>
  <si>
    <t>Realizar el ajuste a la caracterización del proceso Gestión Administrativa, identificando claramente los insumos de entrada y productos, especialmente los contables</t>
  </si>
  <si>
    <t>Aplicación de las técnicas de archivo a la información académica y administrativa de los posgrados</t>
  </si>
  <si>
    <t>Organizar el archivo de gestión según  las normas de gestión documental</t>
  </si>
  <si>
    <t>Inaplicación de las normas de gestión documental</t>
  </si>
  <si>
    <t>Incumplimiento de las normas básicas de gestión documental en cuanto a las historias laborales, registros calificados y acuerdos de modificaciones curriculares.</t>
  </si>
  <si>
    <t>Reglamentación de de  procedimeinto y parametros de selección</t>
  </si>
  <si>
    <t>Reglamentar y definir el procedimientos</t>
  </si>
  <si>
    <t>Procesos de selección declarados desiertos, falta de reglamentación clara del procedimeinto y parametros de selección</t>
  </si>
  <si>
    <t xml:space="preserve">Decrecimiento del personal docente de planta, sin relevo  </t>
  </si>
  <si>
    <t>Controles revisados y aplicados</t>
  </si>
  <si>
    <t>Verificar que los honorarios y actividades de los enlaces sean iguales</t>
  </si>
  <si>
    <t>Deficiencia normativa, desactualización de procedimientos y designación clara de funciones</t>
  </si>
  <si>
    <t xml:space="preserve">Carencia de regulación de las obligaciones y/o responsabilidades del personal de apoyo a los posgrados (OPS con el mismo objeto, diferentes perfiles y  honorarios) </t>
  </si>
  <si>
    <t>Mecanismos de Relacionamiento con los egresados</t>
  </si>
  <si>
    <t>Establecer estrategias para identificar a los egresados y para mejorar la comunicación con ellos</t>
  </si>
  <si>
    <t>Debilidad en los flujos de comunicación internos</t>
  </si>
  <si>
    <t xml:space="preserve">Bajo desarrollo e interacción de los responsables de la Gestión de Egresados.  </t>
  </si>
  <si>
    <t>Unificación de la Información en Sistemas; intercomunicación de los Sistemas de la Universidad</t>
  </si>
  <si>
    <t>Creación de planes de contingencia tendientes a vincular la información y unificarla</t>
  </si>
  <si>
    <t>Programas independientes, con sistemas distintos que no han permitido la intercomunicación entre ellos, teniendo en cuenta que de algunos tenemos licencias y de otros somos dueños, lo que impide unificar el sistema de comunicación entre ellos</t>
  </si>
  <si>
    <t xml:space="preserve">Desarticulación de los sistemas  SQUID, SIMCA, FINANZAS PLUS y SRH que administran información académica, administrativa y financiera de los programas </t>
  </si>
  <si>
    <t>El Centro de Posgrado recopila la información de las resoluciones de otorgamiento de becas de posgrado con el fin de controlar su otorgamiento y las remite a la Oficina Jurídica, para la constitución de póliza, no obstante, algunas facultades no remiten la información.
2.6-1.60/72 del 28 09 2018 (El seguimiento posterior replantaer la actividad)</t>
  </si>
  <si>
    <t>Reforzar los controles que garanticen la aplicación de la norma</t>
  </si>
  <si>
    <t xml:space="preserve">Otorgamiento de becas simultáneo a otros beneficios </t>
  </si>
  <si>
    <t>h.</t>
  </si>
  <si>
    <t>Reconocimiento de estímulos ecónómicos no establecidos o en contravía de las normas existentes.</t>
  </si>
  <si>
    <t>g.</t>
  </si>
  <si>
    <t>Adopción de mecanismos de control</t>
  </si>
  <si>
    <t>Establecer un mecanismo de advertencia para evitar la designación de coordinadores con situación administrativa vigente</t>
  </si>
  <si>
    <t>Coordinaciones de programas en coexistencia con  situaciones administativas (comisiones académicas, de estudios, año sabático y cargos académico administrativos).</t>
  </si>
  <si>
    <t>f.</t>
  </si>
  <si>
    <t>Elaboración del procedimiento para selección y vinculación de docentes, considerando las particularidades de los programas de posgrados</t>
  </si>
  <si>
    <t>Documentar procedimiento de selección y vinculación de docentes en posgrados</t>
  </si>
  <si>
    <t>La selección y vinculación de docentes</t>
  </si>
  <si>
    <t>e.</t>
  </si>
  <si>
    <t>Propender por que los presupuestos de los pragramas de postgrado se hagan conforme a la realidad de los mismos</t>
  </si>
  <si>
    <t>Proyección del presupuesto de los programas de posgrado</t>
  </si>
  <si>
    <t xml:space="preserve">b. </t>
  </si>
  <si>
    <t>Revisión y ajuste del Acuerdo 052 de 2015</t>
  </si>
  <si>
    <t>Reformular las funciones asignadas a los coordinadores de posgrados en el Acuerdo 052 de 2015, priviligiando la parte académica</t>
  </si>
  <si>
    <t>Controles inefectivos aplicables al funcionamiento de los posgrados</t>
  </si>
  <si>
    <t>Seguimiento y cumplimiento de funciones, obligaciones, deberes y prohibiciones de los coordinadores.</t>
  </si>
  <si>
    <t>a.</t>
  </si>
  <si>
    <t>Debilidad en la formulación e implementación de controles o inadecuada aplicación de los mismos en cuanto a:</t>
  </si>
  <si>
    <t>Deficiencias en el contro y expedicion de los Actos Admiinistrativos</t>
  </si>
  <si>
    <t>Inconsistencias sustanciales y de técnica jurídica en la expedición de Resoluciones de designación de coordinación de programas de posgrado.</t>
  </si>
  <si>
    <t xml:space="preserve">Elaboración y ejecución de estrategia de mercadeo para los programas de posgrados  </t>
  </si>
  <si>
    <t>Implementar estrategias de mercadeo para los programas de posgrado</t>
  </si>
  <si>
    <t>Deficiencias en los planes y proyectos de difusión y mercadeo</t>
  </si>
  <si>
    <t>Incipientes estrategias en la  destinacion, difusión y mercadeo de los programas de postgrado.</t>
  </si>
  <si>
    <t xml:space="preserve"> Elaboración del procedimiento para autoevaluación de los programas de posgrado </t>
  </si>
  <si>
    <t>Documentar el procedimiento de autoevaluación de los programas de posgrado</t>
  </si>
  <si>
    <t>Deficiencias en la revisión de las autoevaluaciones de cada programa</t>
  </si>
  <si>
    <t>Documentos de auto-evaluación de distintos programas con información idéntica.</t>
  </si>
  <si>
    <t>Construcción de politícas  institucional sobre parámetros para asignación de valores de matrícula a programas de posgrado</t>
  </si>
  <si>
    <t>Definir políticas a nivel institucional sobre parámetros para asignación de valores de matrícula a programas de posgrado</t>
  </si>
  <si>
    <t>El Centro de Posgrados construyó un documento sobre la viabilidad de programas de posgrado, así como estrategias de difusión y mercadeo
2.6-1.60/72 del 28 09 2018</t>
  </si>
  <si>
    <t>Elaboración del plan estratégico, de investigación de mercados y plan de mercadeo de los programas de posgrado vigentes</t>
  </si>
  <si>
    <t>Realizar el Plan estratégico, investigación de mercados y plan de mercadeo de los programas de posgrados vigentes</t>
  </si>
  <si>
    <t>Debilidades en los controles a la gestión de los programas académicos</t>
  </si>
  <si>
    <t>Creación de programas con malla curricular similar, estudios de mercado incompletos, falta de criterios de asignación de valores de inscripción y matrícula; y programas sin coordinador.</t>
  </si>
  <si>
    <t>Elaboración del diagnóstico a cada programa de posgrado y recomendar las acciones pertinentes</t>
  </si>
  <si>
    <t>Diagnosticar lel estado de los programas de posgrado con registro calificado vigente y analizar su viabilidad para las acciones pertinentes</t>
  </si>
  <si>
    <t>Inexistencia de estudios de sostenibilidad de los programas de posgrado con registro calificado vigente</t>
  </si>
  <si>
    <t>Debilidades en la planeación, ejecución y control en procura de la permanencia de los programas de posgrado</t>
  </si>
  <si>
    <t xml:space="preserve">Elaboración e implementación de los procedimientos </t>
  </si>
  <si>
    <t>Identificar y documentar los procedimientos necesarios en el funcionamiento de los programas de posgrado</t>
  </si>
  <si>
    <t>Falta de identificación de los procedimientos necesarios en el funcionamiento de los programas de posgrado</t>
  </si>
  <si>
    <t>Falta documentación de los procedimientos que guien la operación académico - administrativa del sistema de posgrados.</t>
  </si>
  <si>
    <t>Elaboración, presentación y aprobación Acuerdo que reglamente el otorgamiento de becas y estímulos en posgrados</t>
  </si>
  <si>
    <t>Criterios que precisen el otorgamiento de becas en los programas de posgrado.</t>
  </si>
  <si>
    <t>Elaboración e implementación de norma y herramientas que regulen los requisitos generales para inscripción a programas de posgrados</t>
  </si>
  <si>
    <t>d.</t>
  </si>
  <si>
    <t>Reconocimiento de estímulos por la elaboración de documentos para registro calificado</t>
  </si>
  <si>
    <t>c.</t>
  </si>
  <si>
    <t>Parámetros  para elaborar y validar los contenidos de las propuestas de creación de   programas o  renovación de registros calificados.</t>
  </si>
  <si>
    <t>Elaboración, presentación y aprobación de proyecto de Acuerdo que regule la creación, funcionamiento y supresión de programas de posgrado en la Universidad del Cauca</t>
  </si>
  <si>
    <t>Actualizar, unificar y complementar la Reglamentación existente, sobre el funcionamiento académico administrativo de los posgrados de la Universidad</t>
  </si>
  <si>
    <t>Falta de planeación en la gestión normativa que regula los posgrados de la Universidad</t>
  </si>
  <si>
    <t>La creación, modificación y supresión de programas Academicos</t>
  </si>
  <si>
    <t>Ausencia de normas íntegras, unificadas y armónicas que regulen el funcionamiento académico y administrativo del Sistema de Postgrados en cuanto a:</t>
  </si>
  <si>
    <t>Fecha de Actualización: 11-11-2016</t>
  </si>
  <si>
    <t>Versión: 3</t>
  </si>
  <si>
    <t xml:space="preserve">Código: PV-GC-2.6-FOR-4 </t>
  </si>
  <si>
    <t xml:space="preserve">PLANES DE MEJORAMIENTO EN EJECUCIÓN </t>
  </si>
  <si>
    <t>N°</t>
  </si>
  <si>
    <t xml:space="preserve">Plan de Mejoramiento </t>
  </si>
  <si>
    <t>Fecha de Seguimiento</t>
  </si>
  <si>
    <t xml:space="preserve">Responsable seguimiento </t>
  </si>
  <si>
    <t xml:space="preserve">Convenciones </t>
  </si>
  <si>
    <t>Evaluación al Procedimiento de Cesión de Bienes a Titulo Gratuito</t>
  </si>
  <si>
    <t>Kevin - Deysi Potosí</t>
  </si>
  <si>
    <t>Incluir avances reportados en el PM CGR</t>
  </si>
  <si>
    <t>Sin seguimiento</t>
  </si>
  <si>
    <t xml:space="preserve">Deysi Potosí - Olga Lucía </t>
  </si>
  <si>
    <t>Pendiente otro informe de seguimiento</t>
  </si>
  <si>
    <t xml:space="preserve">Realizado </t>
  </si>
  <si>
    <t>Movilidad y Seguridad</t>
  </si>
  <si>
    <t xml:space="preserve">Diego Huaman - Kevin </t>
  </si>
  <si>
    <t xml:space="preserve">Revisar avance reportado por Maribel y programar seguimiento. </t>
  </si>
  <si>
    <t>Pendiente consolidar y articular información</t>
  </si>
  <si>
    <t>Procesos Disciplinarios</t>
  </si>
  <si>
    <t>Miguel Ángel</t>
  </si>
  <si>
    <t xml:space="preserve">Kevin - Olga Lucía - Deysi </t>
  </si>
  <si>
    <t>Año Sabático</t>
  </si>
  <si>
    <t>03/09 - 07/09/2018</t>
  </si>
  <si>
    <t>Miguel Ángel - Kevin Robinson</t>
  </si>
  <si>
    <t>Pendiente oficio seguimiento</t>
  </si>
  <si>
    <t>CGR 2014-2015</t>
  </si>
  <si>
    <t>Kevin - Olga Lucía</t>
  </si>
  <si>
    <t>Asistencial Unidad de Salud</t>
  </si>
  <si>
    <t xml:space="preserve">Comisión de estudios </t>
  </si>
  <si>
    <t xml:space="preserve">Miguel Ángel y María Luisa </t>
  </si>
  <si>
    <t>PQRSF</t>
  </si>
  <si>
    <t xml:space="preserve">Posgrados </t>
  </si>
  <si>
    <t>12 y 13 09/2018</t>
  </si>
  <si>
    <t xml:space="preserve">Miguel Ángel - María Luisa </t>
  </si>
  <si>
    <t>Ekogui</t>
  </si>
  <si>
    <t xml:space="preserve">Miguel Ángel </t>
  </si>
  <si>
    <t>Control Interno Contable</t>
  </si>
  <si>
    <t xml:space="preserve">Alexander Certuche </t>
  </si>
  <si>
    <t xml:space="preserve">Pendiente reporte de Alexander basado en el informe del ICI Contable. </t>
  </si>
  <si>
    <t xml:space="preserve">PLANES DE MEJORAMIENTO EN FORMULACIÓN </t>
  </si>
  <si>
    <t xml:space="preserve">Pendientes suscripción </t>
  </si>
  <si>
    <t xml:space="preserve">Responsable </t>
  </si>
  <si>
    <t xml:space="preserve">Responsable OCI </t>
  </si>
  <si>
    <t xml:space="preserve">Bienestar Universitario </t>
  </si>
  <si>
    <t xml:space="preserve">Vicerrectoría Cultura y Bienestar </t>
  </si>
  <si>
    <t xml:space="preserve">Kevin Robinson y Deysi Potosí </t>
  </si>
  <si>
    <t xml:space="preserve">Deysi Potosí y Diego Huaman  </t>
  </si>
  <si>
    <t>Comisiones Académicas</t>
  </si>
  <si>
    <t xml:space="preserve">Vicerrectoría Académica </t>
  </si>
  <si>
    <t>Miguel Ángel - María Luisa</t>
  </si>
  <si>
    <t>Evaluación Docente</t>
  </si>
  <si>
    <t>Selección Docentes</t>
  </si>
  <si>
    <t xml:space="preserve">Contratación </t>
  </si>
  <si>
    <t>Transporte</t>
  </si>
  <si>
    <t>División Administrativa y de Servicios</t>
  </si>
  <si>
    <t xml:space="preserve">Alexander y Olga Lucía </t>
  </si>
  <si>
    <t>Dependencia Responsable</t>
  </si>
  <si>
    <t>Gestión de Cultura y Bienestar y Gestión Administrativa</t>
  </si>
  <si>
    <t>Universidad del Cauca</t>
  </si>
  <si>
    <t>Adminsitrativa Unidad de salud</t>
  </si>
  <si>
    <t>Gestión de Cultura y Bienestar</t>
  </si>
  <si>
    <t>Vicerrectoría Académica</t>
  </si>
  <si>
    <t>Gestión Académica</t>
  </si>
  <si>
    <t>Secretaría General</t>
  </si>
  <si>
    <t>Direccionamiento Estratégico</t>
  </si>
  <si>
    <t xml:space="preserve">Oficina Jurídica </t>
  </si>
  <si>
    <t>División de Gestión Financiera</t>
  </si>
  <si>
    <t>Posgrados</t>
  </si>
  <si>
    <t>Centro de Gestión de la Calidad</t>
  </si>
  <si>
    <t>Gestión Ambiental</t>
  </si>
  <si>
    <t>Gestión de la Calidad</t>
  </si>
  <si>
    <t>Vicerrectoría de Cultura y Bienestar</t>
  </si>
  <si>
    <t xml:space="preserve">Cultura y Bienestar </t>
  </si>
  <si>
    <t>Deysi y Olga</t>
  </si>
  <si>
    <t>Diego Erikson</t>
  </si>
  <si>
    <t>Olga Lucía-Kevin</t>
  </si>
  <si>
    <t>Deysi Potosí</t>
  </si>
  <si>
    <t>Judicante OCI</t>
  </si>
  <si>
    <t xml:space="preserve">Kevin Robinson </t>
  </si>
  <si>
    <t>Kevin Robinson - Olga Lucía</t>
  </si>
  <si>
    <t>Comisión Académicas</t>
  </si>
  <si>
    <t>Selección Docente</t>
  </si>
  <si>
    <t>En Ejecución</t>
  </si>
  <si>
    <t>En Suscripción</t>
  </si>
  <si>
    <t>Cierre oficial</t>
  </si>
  <si>
    <t>CONTROL PM'!A1</t>
  </si>
  <si>
    <t>FORMULACIÓN</t>
  </si>
  <si>
    <t>Control Interno</t>
  </si>
  <si>
    <t>El Sistema de Cultura y Bienestar no involucra de manera integral los programas y servicios de bienestar estudiantil, por lo que su operación se aparta del cabal cumplimiento de las políticas y objetivos generales e institucionales.</t>
  </si>
  <si>
    <t xml:space="preserve">El Acuerdo 030 del 2015 no incluye contenidos vigentes aplicados al desarrollo de programas y servicios propuestos, que permita una armonía entre las políticas y los objetivos generales e institucionales.                    </t>
  </si>
  <si>
    <t xml:space="preserve">Incluir en el Acuerdo 030 de 2015 contenidos que amplíen, articulen y regulen las acciones necesarias para el desarrollo de los programas y servicios dirigidos al bienestar universitario.
</t>
  </si>
  <si>
    <t>Desarrollar con diferentes miembros de la Vicerrectoría de Cultura y Bienestar modificaciones al Acuerdo 030 de 2015, donde se incorporen los procesos faltantes y operativos al Sistema.</t>
  </si>
  <si>
    <t>Presentar al Consejo Académico el proyecto de reforma al Sistema de Cultura y Bienestar para su aval</t>
  </si>
  <si>
    <t xml:space="preserve">Enviar y sustentar ante el Consejo Superior losajustes al Sistema de Cultura y Bienestar </t>
  </si>
  <si>
    <t>Las regulaciones institucionales de los programas y servicios de bienestar estudiantil, no se encuentran armonizadas con las políticas y objetivos del Sistema de Bienestar Universitario o presentan vacíos que afectan su operatividad.</t>
  </si>
  <si>
    <t>No se evidencia una articulación entre los procesos y procedimientos con las políticas y objetivos planteados en el Sistema de Cultura y Bienestar.</t>
  </si>
  <si>
    <t>Evaluar los procesos y procedimientos relacionados con el Proceso de Gestión de la Cultura y su armonía con las políticas y objetivos del Sistema de Cultura y Bienestar</t>
  </si>
  <si>
    <t>Armonizar los Acuerdos que regulan el funcionamiento de las residencias y monitorias con las políticas y objetivos del Sistema de Cultura y Bienestar.</t>
  </si>
  <si>
    <t xml:space="preserve">Presentar e impulsar la aprobación de los ajustes a los Acuerdos que regulan el funcionamiento de las residencias y monitorias con las políticas y objetivos del Sistema de Cultura y Bienestar. </t>
  </si>
  <si>
    <t>Atemperar y direccionar  las minutas contractuales de arrendamiento del espacio de cafeterías como servicio de apoyo al bienestar universitario.</t>
  </si>
  <si>
    <t>La estrategia evaluada no se sujeta a los lineamientos de carácter general del Decreto 1295/2010 y la Guía para la implementación del Modelo de Gestión de Permanencia y Graduación Estudiantil en las IES, por lo que ni el documento ni el Plan logran satisfacer los proyectos estratégicos, los objetivos internos ni los lineamientos gubernamentales que orientan la política de permanencia y graduación estudiantil.</t>
  </si>
  <si>
    <t xml:space="preserve">Ausencia de la política y del modelo de gestión y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</si>
  <si>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Implementar el  modelo de gestión de  permanencia y graduación institucional, considerando las estrategias, acciones y herramientas previstas en la guía metodológica del Ministerio Educación Nacional, con el fin de articular las políticas y objetivos del Sistema de Cultura y Bienestar con las políticas públicas gubernamentales que orientan los programas y proyectos de bienestar para el estamento estudiantil. </t>
  </si>
  <si>
    <t>Adoptar  el Programa de Permanencia y Graduación-PPG considerando las fases de implementación del Modelo de Gestión de Permanencia y Graduación Estudiantil (Autoevaluar, Planear, Ejecutar, Verificar).</t>
  </si>
  <si>
    <t xml:space="preserve">Conformar y determinar los roles del equipo universitario responsable de la  implementación del programa de Permanencia y Graduación para la Universidad del Cauca. </t>
  </si>
  <si>
    <t>La Universidad carece de un sistema de información de apoyo al manejo de la deserción estudiantil, con lo que las fuentes de información estadística tomadas en cuenta para el diagnóstico en el período 2010 a 2015 no garantizan absoluta certeza.</t>
  </si>
  <si>
    <t xml:space="preserve">
Reportar a partir  las fuentes de información de la Vicerrectoría de Cultura y Bienestar, sobre estadísticas sobre deserción estudiantil. </t>
  </si>
  <si>
    <t xml:space="preserve">Organizar y sistematizar la información de los estudiantes que cancelan matricula académica. </t>
  </si>
  <si>
    <t xml:space="preserve">Organizar y sistematizar de los estudiantes usuarios del Programa de Permanencia y Graduación. </t>
  </si>
  <si>
    <t>Reportar a la Oficina de Planeación y de Desarrollo Institucion la información consolidada sobre permanencia y graduación</t>
  </si>
  <si>
    <t>El informe  final de acreditación institucional emitido en el 2012, describe objetivos y estrategias que no responden a las problemáticas de retención y deserción, limitando las acciones de mejora a la construcción e implementación de un sistema de información que “mida la efectividad de los procesos académicos”.</t>
  </si>
  <si>
    <t xml:space="preserve">Ausencia de la política de permanencia y graduación que articule con el Sistema de Cultura y Bienestar la planeación,  ejecución y control de planes, programas y proyectos de bienestar del estamento estudiantil, conforme a las  necesidades del contexto institucional  y a las políticas públicas gubernamentales. </t>
  </si>
  <si>
    <t xml:space="preserve">Formular la política de Permanencia y Graduación articulada al Sistema de Cultura y Bienestar, y a las políticas públicas gubernamentales. </t>
  </si>
  <si>
    <t>Elaborar un diagnóstico sobre las causales para la deserción vigencias 2013 - 2017</t>
  </si>
  <si>
    <t xml:space="preserve">Determinar las líneas estratégicas para atender las causas de deserción identificadas </t>
  </si>
  <si>
    <t>Diseñar y adoptar la política acorde al contexto institucional y a los lineamientos generales aplicables</t>
  </si>
  <si>
    <t>Los proyectos estratégicos de tratamiento a las oportunidades de mejora no han logrado un desarrollo adecuado, a partir del diagnóstico presentado en el informe de autoevaluación institucional para la acreditación.</t>
  </si>
  <si>
    <t>Debilidad de un trabajo desde la planeación como herramienta estratégica para la previsión de recursos y monitoreo como fases previas y concomitantes que aseguren la implementación de los programas y  proyectos dentro del desarrollo del Plan de Acción de la Vicerrectoría de Cultura y Bienestar.</t>
  </si>
  <si>
    <r>
      <rPr>
        <sz val="11"/>
        <color rgb="FF00B050"/>
        <rFont val="Arial Narrow"/>
        <family val="2"/>
      </rPr>
      <t xml:space="preserve">
</t>
    </r>
    <r>
      <rPr>
        <b/>
        <sz val="11"/>
        <color rgb="FFFF0000"/>
        <rFont val="Arial Narrow"/>
        <family val="2"/>
      </rPr>
      <t xml:space="preserve">Verificar en el PDI 2018-2022, los programas y proyectos relacionados con las oportunidades de mejora de bienestar del estamento estudiantil. </t>
    </r>
    <r>
      <rPr>
        <b/>
        <sz val="11"/>
        <color rgb="FF00B050"/>
        <rFont val="Arial Narrow"/>
        <family val="2"/>
      </rPr>
      <t xml:space="preserve">
</t>
    </r>
  </si>
  <si>
    <r>
      <t xml:space="preserve">Armonizar las oportunidades de mejora vigentes con los nuevos proyectos del PDI 2018-2022 "Hacia una Universidad comprometida con la Paz Territorial" </t>
    </r>
    <r>
      <rPr>
        <sz val="11"/>
        <color rgb="FFFF0000"/>
        <rFont val="Arial Narrow"/>
        <family val="2"/>
      </rPr>
      <t xml:space="preserve">Esta sería la oportunidad de mejora. </t>
    </r>
  </si>
  <si>
    <t>Verificar la  previsión de recursos para la implementación de los proyectos de bienestar y de las oportunidades de mejora del CNA.</t>
  </si>
  <si>
    <t>Los procedimientos documentados para los programas y servicios de bienestar estudiantil, no facilitan su operación.</t>
  </si>
  <si>
    <t>Procedimientos desactualizados sin articulación con las normatividades internas y políticas institucionales; sin reglamentación técnica que no aclara los procesos.</t>
  </si>
  <si>
    <t>Revisar, ajustar, actualizar  y crear  procedimientos que permitan evidenciar los procesos claros de Bienestar.</t>
  </si>
  <si>
    <t xml:space="preserve">Identificar los procedimientos desactualizados y/o susceptibles a mejora. </t>
  </si>
  <si>
    <t xml:space="preserve">Ajustar y actualizar los procedimientos en cuanto a su documentación y observancia a las normas, políticas y objetivos institucionales. </t>
  </si>
  <si>
    <t>Implementar en la operación del proceso los procedimientos mejorados.</t>
  </si>
  <si>
    <t>La distribución, el control y la ejecución de los recursos económicos asignados al Sistema de Cultura y Bienestar, no satisfacen integralmente las necesidades de los programas y servicios de bienestar estudiantil.</t>
  </si>
  <si>
    <t>No se cuenta con una conciencia de inversión presupuestal real, necesaria para cumplir con el Bienestar al interior de la Universidad del Cauca</t>
  </si>
  <si>
    <t>Presentar dentro del proceso de planeación presupuestal los programas, proyectos y servicios de la VICECB que permita una coherencia entre la ejecución de los mismos y la asignación de recursos para cada uno de los programas del plan de acción en concordancia con el PDI</t>
  </si>
  <si>
    <t xml:space="preserve">Planificar las acciones y actividades de la vigencia siguiente considerando el Plan de Acción de la VICEB. 
</t>
  </si>
  <si>
    <t>Las recomendaciones y acciones previstas en los planes de mejoramiento de los servicios de bienestar estudiantil (cafeterías, monitorias y residencias), ejecutados, han sido inefectivos a la mejora por inaplicación de controles a la ejecución por parte de sus responsables.</t>
  </si>
  <si>
    <t xml:space="preserve">Bajo impacto de los planes de mejoramiento de cafeterías, monitorias y residencias en la mejora de la gestión de sus servicios como apoyo al bienestar estudiantil. </t>
  </si>
  <si>
    <t>Revaluar los planes de mejora ya realizados para identificar oportunidades de mejora actuales e implementar las acciones pertinentes para una mayor efectividad.</t>
  </si>
  <si>
    <t>Incumplimiento de las normas básicas de gestión documental en cuanto a los registros de monitorias, supervisión de cafeterías, póliza estudiantil, actas de Consejo de Bienestar.</t>
  </si>
  <si>
    <t>Falta de cumplimiento a las normas de gestión documental en los archivos de la Vicerrectoría de Cultura y Bienestar  y sus divisiones</t>
  </si>
  <si>
    <t>Apropiar las normas de gestión documental de la VICECB y sus divisiones para un mejor manejo y registro de la documentación</t>
  </si>
  <si>
    <t>Capacitar a las secretarias de las divisiones y dirección central de la VICECB y a su vez a los equipos de las divisiones y programas que manejan y producen documentos</t>
  </si>
  <si>
    <t xml:space="preserve">Diseñar e implementar el plan de trabajo para la organización del archivo de gestión. </t>
  </si>
  <si>
    <t xml:space="preserve">Monitorear la aplicación del Plan de Trabajo de gestión documental.  </t>
  </si>
  <si>
    <t>En el Acuerdo 064 de 2008 no se establecen parámetros ni mecanismos para realizar la evaluación a contratistas.</t>
  </si>
  <si>
    <t xml:space="preserve">No se cuenta con una regulación integral en el Estatuto de contratación, tampoco existe  procedimiento documentado  que fije criterios claros y vinculantes frente al  desempeño de los proveedores.  </t>
  </si>
  <si>
    <t>Integrar dentro de la normativa institucional las directrices necesarias para la evaluación de los proveedores.</t>
  </si>
  <si>
    <t>Modificar el Acuerdo 064 del 2008 en lo relativo a evaluación de proveedores, funciones del supervisor.</t>
  </si>
  <si>
    <t>Incluir en los procedimientos de contratación la evaluación a proveedores considerando las características de cada tipo contractual.</t>
  </si>
  <si>
    <t xml:space="preserve">Diseñar y establecer las herramientas de evaluación a proveedores para cada tipo contractual. </t>
  </si>
  <si>
    <t>En su mayoría la evaluación de los proveedores no reflejan de manera objetiva su desempeño en la gestión contractual.</t>
  </si>
  <si>
    <t xml:space="preserve">Vacíos normativos y desconocimiento de la norma y procedimientos por parte de los supervisores y/o interventores. </t>
  </si>
  <si>
    <t>Modificar el acuerdo 064 del 2008 en lo relativo a evaluación de proveedores, funciones del supervisor.</t>
  </si>
  <si>
    <t xml:space="preserve">Incluir dentro del Plan Institucional de Capacitación-PIC temas relacionados  a la supervisión e interventoría de cada tipo contractual. </t>
  </si>
  <si>
    <t xml:space="preserve">Desarrollar con periodicidad trimestral las jornadas de capacitación previstas en el Plan Institucional de Capacitaciones-PIC </t>
  </si>
  <si>
    <t xml:space="preserve">El Estatuto Contractual no es claro respecto a las obligaciones y responsabilidad en garantía de cumplimiento del supervisor lo que impide la verificación del buen desempeño del contratista  y el logro de los objetivos institucionales </t>
  </si>
  <si>
    <t xml:space="preserve">Revisar y ajustar el Acuerdo 064 de 2008 en lo  concerniente a la supervisión e interventoría. </t>
  </si>
  <si>
    <t>Ajustar e implementar las minutas de contratos de interventoría de obra</t>
  </si>
  <si>
    <t xml:space="preserve">Considerar en la modificación del Acuerdo 064 de 2008, la designación de dos o más supervisores multidisciplinarios en los contratos que por su especialidad en el objeto y ejecución lo requieran. 
</t>
  </si>
  <si>
    <t>Los supervisores no conocen las normas aplicables al cumplimiento de sus funciones y responsabilidades.</t>
  </si>
  <si>
    <t xml:space="preserve">Incluir en el Plan Institucional de Capacitación-PIC actividades relativas a la supervisión e interventoría de acuedo a cada tipo contractual </t>
  </si>
  <si>
    <t xml:space="preserve">Desarrollar con periodicidad trimestral las jornadas de capacitación previstas en el Plan Institucional de Capacitaciones-PIC. </t>
  </si>
  <si>
    <t>La evaluación a proveedores no tiene impacto en las nuevas contrataciones</t>
  </si>
  <si>
    <t>Los resultados de la evaluación de proveedores no se sistematizan ni son tomados como insumo para las decisiones relativas a contrataciones de bienes y servicios.</t>
  </si>
  <si>
    <t>Utilizar la calificación de evaluación a proveedores como insumo a las decisiones de mejora de los procesos contractuales</t>
  </si>
  <si>
    <t xml:space="preserve">Consolidar la información de evaluación a proveedores en informes periódicos. </t>
  </si>
  <si>
    <t xml:space="preserve">Falta de comunicación entre los responsables procesos involucrados en el control de la ejecución de las obligaciones contractuales, lo que impide la efectividad de las garantías que amparan el cumplimiento de los contratos. </t>
  </si>
  <si>
    <t>Existe una desarticulación en los canales de comunicación entre procesos responsables de exigir las pólizas y garantías</t>
  </si>
  <si>
    <t xml:space="preserve">Elaborar pliegos de condiciones en concertación con los procesos involucrados en la contratación </t>
  </si>
  <si>
    <t>Concertar la elaboración de los pliegos de condiciones entre las áreas unviersitarias Técnica y Jurídica.</t>
  </si>
  <si>
    <t xml:space="preserve">Adoptar flujos de comunicación que posibiliten la participación de todos los responsables para ser exigibles las garantías. </t>
  </si>
  <si>
    <t>Realizar seguimiento conjunto entre las áreas Técnica, Jurídica y Dependencias involucradas, para la exigencia de garantías al proveedor</t>
  </si>
  <si>
    <t>El almacenamiento de los documentos relativos al proceso contractual se aparta en algunos aspectos de las normas de gestión documental.</t>
  </si>
  <si>
    <t xml:space="preserve">Falta de espacio por el gran volumen de legajos contractuales. </t>
  </si>
  <si>
    <t xml:space="preserve">Destinar el espacio necesario para la organización del archivo de los documentos resultantes de los procesos contractuales. 
</t>
  </si>
  <si>
    <t xml:space="preserve">Adecuar el espacio requerido con el mobiliario para la organización del archivo de los documentos resultantes de los procesos contractuales. </t>
  </si>
  <si>
    <t xml:space="preserve">Organizar cada uno de los legajos contractuales sujeto a la lista de verificación determinada. </t>
  </si>
  <si>
    <t>Centro de Posgrados /Vicerrectoría Académica</t>
  </si>
  <si>
    <t>Definir nueva estructura administrativa para la Gestión Ambiental :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t>
  </si>
  <si>
    <t>Los propósitos de la Universidad no se orientan a la transversalidad de lo ambiental en las acciones misionales y de apoyo  para que se garantice una verdadera y dinámica gestión institucional fundamentada en el cuidado y sostenibilidad del entorno.</t>
  </si>
  <si>
    <r>
      <t xml:space="preserve">Establecer, aprobar y socializar la  Política Ambiental Institucional.
</t>
    </r>
    <r>
      <rPr>
        <sz val="11"/>
        <color rgb="FF00B050"/>
        <rFont val="Arial"/>
        <family val="2"/>
      </rPr>
      <t xml:space="preserve">
</t>
    </r>
  </si>
  <si>
    <r>
      <t>Socializar y</t>
    </r>
    <r>
      <rPr>
        <sz val="11"/>
        <color rgb="FF00B050"/>
        <rFont val="Arial"/>
        <family val="2"/>
      </rPr>
      <t xml:space="preserve"> </t>
    </r>
    <r>
      <rPr>
        <sz val="11"/>
        <rFont val="Arial"/>
        <family val="2"/>
      </rPr>
      <t xml:space="preserve">sensibilizar a la comunidad universitaria acerca de la importancia de adoptar la Política de Gestión Ambiental Institucional .
</t>
    </r>
  </si>
  <si>
    <t xml:space="preserve">
Falta de operatividad del Comité de Gestión Ambiental, como instancia que direccione las políticas, objetivos, planes y proyectos de gestión ambiental en la Universidad del Cauca, con el fin de garantizar el cumplimiento de los mandatos normativos generales para el cuidado y sostenibilidad del entorno. </t>
  </si>
  <si>
    <t xml:space="preserve">Establecer estructura administrativa para la gestión ambiental  </t>
  </si>
  <si>
    <t xml:space="preserve">Actualizar Plan de Gestión Ambiental Institucional/
 En la entidad no existe diagnósticos ni inventarios precisos (actualizados) sobre actividades que afectan directa e indirectamente el medio ambiente y los recursos naturales, ni evaluación de los impactos ambientales significativos. </t>
  </si>
  <si>
    <t xml:space="preserve">Los propósitos de la Universidad no se orientan a la transversalidad de lo ambiental en las acciones misionales y de apoyo  para que se garantice una verdadera dinámica gestión institucional fundamentada en el cuidado y sostenibilidad del entorno.
</t>
  </si>
  <si>
    <t xml:space="preserve">Actualizar Plan de gestión ambiental considerando  diagnósticos existentes  
</t>
  </si>
  <si>
    <t>Formular Plan de Manejo de Riesgos Ambientales.</t>
  </si>
  <si>
    <t>Estructurar un plan de acción acorde a los hallazgos y diagnósticos previos:  / La Universidad del Cauca para la vigencia de 2013 no contó con Plan de Acción que le permitiera establecer actividades especificas a desarrollar para ejecutar los programas propuestos (10) en el Plan de Gestión Ambiental 2013, con fechas, responsables, recursos y controles</t>
  </si>
  <si>
    <t xml:space="preserve">Falta de operatividad del Comité de Gestión Ambiental, para la definición de líneas de trabajo que incluyan en el Plan de Acción anual, metas, recursos,  indicadores y responsables.
</t>
  </si>
  <si>
    <t>Definir un Plan de Acción acorde a diagnósticos y contexto de la Institución.</t>
  </si>
  <si>
    <t>Definir rubro de funcionamiento e inversión para gestión ambiental en el presupuesto anual institucional. En el presupuesto de ingresos y gastos para la vigencia 2013 no se determinaron de manera expresa los recursos a intervenir para atender los programas relacionados con la GAI en las cuatro Unidades, y en efecto no se evidencia ejecución de los recursos previstos en el Plan Operativo de Inversión por $50.000.000.</t>
  </si>
  <si>
    <t xml:space="preserve">Falta de operatividad del Comité de Gestión Ambiental, los propósitos de la Universidad no se orientan a la transversalidad de lo ambiental en las acciones misionales y de apoyo  para que se garantice una verdadera y dinámica de gestión institucional fundamentada en el cuidado y sostenibilidad del entorno.
</t>
  </si>
  <si>
    <t>Gestión de recursos  para implementar la Política Ambiental institucional.</t>
  </si>
  <si>
    <t>Incorporar en el Plan Institucional de Capacitación, la temática ambiental definida según diagnóstico/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t>
  </si>
  <si>
    <t>Incorporar en el Plan Institucional de Capacitación, la temática ambiental definida según diagnósticos.</t>
  </si>
  <si>
    <t>Definir acciones de sensibilización y capacitación considerando las líneas estratégicas definidas en la Política Ambiental Institucional.</t>
  </si>
  <si>
    <t>Definir estrategias de  seguimiento y evaluación del PGA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</si>
  <si>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t xml:space="preserve">Falta de operatividad del Comité de Gestión Ambiental.
El Plan de Gestión Ambiental Institucional vigente presenta falencias en cuanto a metas, indicadores y responsables </t>
  </si>
  <si>
    <t>Definir estrategias de  seguimiento y evaluación del PGA considerando aspectos e impactos ambientales identificados a través de  diagnósticos.</t>
  </si>
  <si>
    <t>Seguimiento</t>
  </si>
  <si>
    <t>Evaluación a Proveedores</t>
  </si>
  <si>
    <t>Reformulado - ejecución</t>
  </si>
  <si>
    <t xml:space="preserve">Reformulación </t>
  </si>
  <si>
    <r>
      <t>Registros de entregas y salidas de almacén.  al) se identificaron debilidades en el cumplimiento de los procedimientos y controles establecidos para la clasificación, administración y custodia de los bienes de propiedad de la Entidad, como se evidencia a continuación: a. No registran ni tramitan oportunamente los formatos de entradas y salidas de almacén (A6, A22) al momento de recibir los elementos de proveedores, cuando el personal realiza traspasos o devolución de inservibles, ni cuando se entregan bienes devolutivos al servicio y elementos de consumo; que no permite tener control del stop en bodega y destino de los bienes. b. De los 77.365 bienes devolutivos registrados en el aplicativo SRF a diciembre de 2013, existen 48.555 asignados a dependencias (personas indeterminadas), sin identificar funcionarios responsables de su custodia, uso y cuidado, como tampoco una política de manejo y reconocimiento de los elementos que pertenecen a oficinas abiertas o que hacen parte de las instalaciones físicas. c. El inventario de bienes en servicio registrado en el SRF contiene datos históricos que no reflejan la información actualizada de los funcionarios responsables (cuentadante), ni las características y estado de los elementos. Los formatos de salidas de almacén se elaboran a las personas que solicitan los elementos sin actualizar su lugar de trabajo, o se reasignan a otros funcionarios sin reportar la novedad al área de Adquisiciones e Inventarios. d. En el aplicativo SRF no se registran los bienes devolutivos y elementos de consumo en forma individualizada de acuerdo con las características especificadas en las facturas (en otros casos en remisiones) y seriales en el caso de los equipos adquiridos. Además, se calculan costos promedios a elementos de consumo registrados con el mismo nombre, sin tener presente el valor individual de adquisición. e. El registro de la “descripción” de los elementos se carga en el aplicativo  de manera textual con los datos de las ordenes de compras o suministros; descripción que difiere con los datos descritos en las facturas y en las remisiones.  f. Existen bienes devolutivos en servicio que no están identificados con su placa. Además las placas que se asignan se realizan por grupos, encontrando numeración repetida.  g. Los elementos y bienes considerados en las agrupaciones 1 (Consumo) y 2 (devolutivos) no han sido actualizados (ejemplo: agrupación 17 y 20 del grupo 2) y no se parametrizan los bienes devolutivos teniendo presente los catalogados de menor cuantía,  de acuerdo a lo preceptuado por la Contaduría General de la Nación. h.</t>
    </r>
    <r>
      <rPr>
        <b/>
        <sz val="10"/>
        <color rgb="FF00B050"/>
        <rFont val="Calibri"/>
        <family val="2"/>
        <scheme val="minor"/>
      </rPr>
      <t xml:space="preserve"> Las pérdidas y daños de los bienes en servicio no se reportan al Área de Adquisiciones e Inventarios  inmediatamente ocurridos los hechos, encontrando elementos hurtados en el 2013 (3 devueltos) sobre los cuales no se ha registrado ni revelado las novedades contables, denotando que los controles para los trámites de resarcimiento no son efectivos.</t>
    </r>
    <r>
      <rPr>
        <sz val="10"/>
        <rFont val="Calibri"/>
        <family val="2"/>
        <scheme val="minor"/>
      </rPr>
      <t xml:space="preserve">  i. </t>
    </r>
    <r>
      <rPr>
        <b/>
        <sz val="10"/>
        <color rgb="FF0070C0"/>
        <rFont val="Calibri"/>
        <family val="2"/>
        <scheme val="minor"/>
      </rPr>
      <t xml:space="preserve">Los soportes y documentos relacionados con las adquisiciones, entregas y novedades de los recursos físicos de la Universidad,  necesarios para soportar su calidad y control no reposan en forma organizada y centralizada acorde a la naturaleza jurídica y financiera (garantías, contratos de comodato, </t>
    </r>
    <r>
      <rPr>
        <sz val="10"/>
        <color rgb="FF0070C0"/>
        <rFont val="Calibri"/>
        <family val="2"/>
        <scheme val="minor"/>
      </rPr>
      <t xml:space="preserve">etc.). </t>
    </r>
    <r>
      <rPr>
        <sz val="10"/>
        <rFont val="Calibri"/>
        <family val="2"/>
        <scheme val="minor"/>
      </rPr>
      <t xml:space="preserve"> </t>
    </r>
    <r>
      <rPr>
        <sz val="10"/>
        <color rgb="FF0070C0"/>
        <rFont val="Calibri"/>
        <family val="2"/>
        <scheme val="minor"/>
      </rPr>
      <t>j</t>
    </r>
    <r>
      <rPr>
        <b/>
        <sz val="10"/>
        <color rgb="FF0070C0"/>
        <rFont val="Calibri"/>
        <family val="2"/>
        <scheme val="minor"/>
      </rPr>
      <t>. En los expedientes de los funcionarios que tienen bienes devolutivos a cargo, no reposan todos los soportes de Salidas de Almacén (A22) ni de los traspasos y devoluciones realizadas a bodega de inservibles, y en otros casos lo formatos carecen de las firmas de recibo por los responsables</t>
    </r>
    <r>
      <rPr>
        <sz val="10"/>
        <rFont val="Calibri"/>
        <family val="2"/>
        <scheme val="minor"/>
      </rPr>
      <t>. k. Se encontró que durante el año 2014 tres Video vean (comprados en 2014), 2 proyectores (comprados en 2013) y 2 máquinas destructoras de papel (compras de 2014) han salido de la bodega sin registrar las salida de Almacén en el SRF, sino con registros provisionales en libro o formato diferente al A22 y A6.  l. A 31 de diciembre de 2013 no realizaron verificaciones de existencia de elementos en almacén para conciliar con la información del SRF.Situaciones en razón que tienen controles documentales desactualizados y en forma dispersa, carecen de un manual de procedimientos  para administrar todos los recursos físicos de la Universidad en lo relacionado con administración de bienes, inventarios e infraestructura; aplicativo SRF con estructura no acorde a las necesidades técnicas, inoportunidad en registros de las compras, de entregas y novedades de bienes y elementos; igualmente por deficiencias en el flujo de comunicación hacia el área de inventarios sobre las novedades de personal de planta y de los bienes muebles e inmuebles.</t>
    </r>
  </si>
  <si>
    <t>Fecha de actualización: 28-02-2018</t>
  </si>
  <si>
    <t>Indicador / Denominación de la Unidad de Medida de la Actividad</t>
  </si>
  <si>
    <t xml:space="preserve"> La normatividad existente no regula los criterios de selección y vinculación de docentes, no justifica las necesidades ni define claramente los perfiles requeridos, no se nota la adherencia al regimen de inhabilidades e incompatibilidades y manejo de conflicto de intereses que garanticen su objetividad y trasparencia, No se aplican entrevistas y/o pruebas orales o escritas, ni se levantan actas de calificación</t>
  </si>
  <si>
    <t>MM.Falta reglamentación armonica y completa sobre el procedimiento de selección, vinculación y contratación de docentes de planta, ocasionales, hora cátedra y CAR</t>
  </si>
  <si>
    <t xml:space="preserve"> Ajustar, modoficar, armonizar la normatividad del proceso de vinculaciones de los docentes de planta, ocasionales, hora cátedra y CAR </t>
  </si>
  <si>
    <t xml:space="preserve"> Ajuste, armonización  y  unificación de las  normas y procedimientos de selección, contratación y vinculación que incluya la valoración y justificación adecuadas</t>
  </si>
  <si>
    <t xml:space="preserve">Normas o acuerdos modificadas estandarizadas y aprobadas </t>
  </si>
  <si>
    <t>El número de docentes ocasionales y catedráticos presenta tendencia a superar a los docentes de planta, con disminución del porcentaje mínimo de docentes de tiempo completo.</t>
  </si>
  <si>
    <t>MM.Falta de vinculación de docentes de planta</t>
  </si>
  <si>
    <t>Crear e implementar estrategias para vinculación de docentes de planta</t>
  </si>
  <si>
    <t>Reemplazar vacantes mediante concurso público, teniendoen cuenta como preferencia a los programas con registro calificado  (Requisitos  Maestria y Doctorado)</t>
  </si>
  <si>
    <t>Docentes de planta nombrados y vinculados</t>
  </si>
  <si>
    <t>Vinculación de docentes temporales en labores administrativas  y de capacitación no permitidas</t>
  </si>
  <si>
    <t>MO. Las normas no se ajustan a la realidad institucional</t>
  </si>
  <si>
    <t>Modificar acuerdo que permita a docentes temporales en labores administrativas y capacitaciones  en extricta nesecidad del servicio y autorización previa de VRA</t>
  </si>
  <si>
    <t>Modificación del acuerdo 017/2009, y Acuerdo 058/2014 Art 1 que permita esta situación por nesecidad del servicio.</t>
  </si>
  <si>
    <t>Acuerdo modificado y aprobado</t>
  </si>
  <si>
    <t>Inconsistencias en el registro de la labor</t>
  </si>
  <si>
    <t>MM. No  tiene en cuenta las normas de asignación de labor docente</t>
  </si>
  <si>
    <t>Capacitar a jefes de departamento  en manejo del programa de Labor Docente</t>
  </si>
  <si>
    <t>Capacitación a jefes y coordinadores en Labor docente</t>
  </si>
  <si>
    <t>Capacitaciónes efectuadas</t>
  </si>
  <si>
    <t>MM. Falta determinar las funciones que corresponden a coordinadores y jefes de departamento</t>
  </si>
  <si>
    <t>Elaborar manual de funciones para jefes y coordinadores</t>
  </si>
  <si>
    <t xml:space="preserve"> Elaboración de manual de funciones de jefes y coordinadores</t>
  </si>
  <si>
    <t>Acuerdo de  manual de funciones aprobado</t>
  </si>
  <si>
    <t>La gestión documental incumple con las normas básicas</t>
  </si>
  <si>
    <t>MM. Espacio físico del archivo de Gestión del Talento Humano inadecuado según las normas de gestio documental</t>
  </si>
  <si>
    <t xml:space="preserve">Adecuar el espacio físico del archivo de Gestión del Talento Humano conforme a las normas de gestión documental </t>
  </si>
  <si>
    <t>Ampliación  y/o reubicación del  espacio fisico del archivo de gestion de la división de Talento Humano</t>
  </si>
  <si>
    <t>Infraestructura para la gestion documental</t>
  </si>
  <si>
    <r>
      <t xml:space="preserve">La norma interna sobre la evaluaciòn del desempeño presenta vacios e imprecisiones que impiden la aplicaciòn  clara y atemperada a las dinàmicas institucionales tampoco  incluye las actividades de apoyo a programas de posgrado, regionalizaciòn y extensiòn por fuera de la labor docente, </t>
    </r>
    <r>
      <rPr>
        <b/>
        <sz val="11"/>
        <color theme="1"/>
        <rFont val="Arial"/>
        <family val="2"/>
      </rPr>
      <t>se</t>
    </r>
    <r>
      <rPr>
        <sz val="11"/>
        <color theme="1"/>
        <rFont val="Arial"/>
        <family val="2"/>
      </rPr>
      <t xml:space="preserve"> presenta como un simple requisito formal de experiencia calificada para la obtenciòn de puntos salariales y no se reglamenta como criterio de permanencia</t>
    </r>
  </si>
  <si>
    <t>MM. Presencia de vacios e impresiciónes y disperción en la norma interna sobre la evaluación del desempeño docente.</t>
  </si>
  <si>
    <t>Ajustar y armonizar la norma que regula la evaluaciòn del desempeño docente con apego a necesidades institucionales actuales incluyendo las actividades de apoyo a programas de posgrado, regionalizaciòn y extensiòn por fuera de la labor docente  y sea de mayor impacto en la obtenciòn de puntos salariales y como criterio de permanencia.</t>
  </si>
  <si>
    <t xml:space="preserve">
Armonización de las normas que regulan el procedimiento de evaluación al desempeño docente</t>
  </si>
  <si>
    <t>Normas de evaluación docente ajustada integradas  y aprobadas</t>
  </si>
  <si>
    <t>La evaluaciòn del estudiantado no tine preponderancia sobre los resultados generales</t>
  </si>
  <si>
    <t xml:space="preserve">MM. Las facultades no tienen un  valor trascendente y unificado de la evaluaciòn que hace el estudiante al cuerpo de docentes. </t>
  </si>
  <si>
    <t xml:space="preserve">Incrementar el  valor porcentual a la evaluacion del estudiante con respecto a los demas componentes </t>
  </si>
  <si>
    <t>Reglamentación que considere  a la evaluación estudiantil con mayor peso porcentual que las demas fuentes</t>
  </si>
  <si>
    <t>El Procedimiento documentado no es referente de operaciòn</t>
  </si>
  <si>
    <t>MM. El procedimiento no describe controles,actividades y responsables demanera correcta</t>
  </si>
  <si>
    <t>Documentar y unificar un procedimineto de evaluación al desempeño docente conforme a las metodologias de calidad que permitan establecer demanera clara actividades, controles y responsables</t>
  </si>
  <si>
    <t>Buscar, consolidar, modificar, aprobar y socializar un solo procedimiento de evaluación con base en la identificación de requisitos comunes entre todos los procedimientos revisados, ajustarlo conforme a las regulaciones vigentes siguiendo las metodologias y  tecnicas de calidad</t>
  </si>
  <si>
    <t>Procedimiento  de evaluación docente ajustado y aprobado</t>
  </si>
  <si>
    <t>La autoevaluaciòn no es una fuente objetiva de evaluaciòn del desempeño docente</t>
  </si>
  <si>
    <t>MM. La autoevaluación no es un referente objetivo para el resultado de la evaluación docente</t>
  </si>
  <si>
    <t>Revisar los terminos de aplicaciòn de la autoevaluaciòn en garantia de la objetividad del proceso y la conveniencia institucional.</t>
  </si>
  <si>
    <t>Definición de unos minimos criterios para la autoevaluación que permita su objetividad, teniendo en cuenta las  debilidades y fortalezas  soportado en evidencias</t>
  </si>
  <si>
    <t>Herramienta de autoevaluación armonizada ajustada y aplicada</t>
  </si>
  <si>
    <t>La encuesta estudiantil aplicada a travès de la plataforma SIMCA presenta fallas en su diseño e implementaciòn</t>
  </si>
  <si>
    <t>MM.El cuestionario estudiantil  para evaluar a los docentes no contiene criterios claros y presisos que permitan una adecuada evaluación</t>
  </si>
  <si>
    <t>Asustar a la herramienta aplicada por los estudiantes en la plataforma SIMCA</t>
  </si>
  <si>
    <t>Revisión y ajuste  del cuestionario de evaluación y su aplicabilidad</t>
  </si>
  <si>
    <t>Cuestionario Revisado y ajustado</t>
  </si>
  <si>
    <t>Las resoluciones de experiencia calificada no cuentan con debida motivaciòn</t>
  </si>
  <si>
    <t xml:space="preserve">MM. Las resoluciones carecen de tecnica juridica para su elaboración </t>
  </si>
  <si>
    <t>Revisar el texto de las resoluciones de experiencias calificada en la pertinencia de fundamentar la calificaciòn final.</t>
  </si>
  <si>
    <t>Expedición de resolución que fundamenten a la experiencia calificada</t>
  </si>
  <si>
    <t>Resoluciónes ajustadas</t>
  </si>
  <si>
    <t>No se han identificado riesgos asociados al proceso de evaluaciòn al desempeño docente</t>
  </si>
  <si>
    <t>MM.  Debilidad en la gestión del riesgo</t>
  </si>
  <si>
    <t>Identificar los riesgos de gestiòn y corrupciòn asociados al proceso de evaluaciòn al desempeño docente.</t>
  </si>
  <si>
    <t>Inclusión de riesgos asociados al proceso de evaluaciòn al desempeño docente en la matriz de riesgos de la universidad</t>
  </si>
  <si>
    <t>Riesgos identificados y gestionados</t>
  </si>
  <si>
    <t>MO=Mano de obra</t>
  </si>
  <si>
    <t>MA = Medio Ambiente</t>
  </si>
  <si>
    <t>MM = Mala Metodologia</t>
  </si>
  <si>
    <t>ME = Maquinaria y Equipos</t>
  </si>
  <si>
    <t>MT = Materiales</t>
  </si>
  <si>
    <t>Oficina de Planeación y Desarrollo Institucional</t>
  </si>
  <si>
    <t>Plan de Desarrollo</t>
  </si>
  <si>
    <t>Gestión Estratégica</t>
  </si>
  <si>
    <t>El Plan de Desarrollo 2018-2022 (PDI) publicado en el Portal Web Institucional (Banner Ley de Transparencia, Programa Lvmen y Oficina de Planeación), presentan diseño y contenidos diferentes, sin versión y fecha de actualización que identifique el documento definitivo</t>
  </si>
  <si>
    <t xml:space="preserve">Fortalecer los controles de verificación en las modificaciones y publicaciones del PDI </t>
  </si>
  <si>
    <t xml:space="preserve">
Documentar e implementar  un procedimiento para el control de las modificaciones y publicación de los documentos estratégicos a cargo del proceso
</t>
  </si>
  <si>
    <t>Procedimiento documentado e implementado</t>
  </si>
  <si>
    <t xml:space="preserve">No se encuentra documentada la metodología que orienta la implementación, control y seguimiento, procedimientos de reporte de información del PDI, y registros a las modificaciones al Plan Estratégico. </t>
  </si>
  <si>
    <t xml:space="preserve">Rediseñar los instrumentos metodológicos para realizar  el seguimiento y control de manera integral al PDI
</t>
  </si>
  <si>
    <t xml:space="preserve">La información que presentan los instrumentos de registro y seguimiento del PAE y PAG dificultan determinar su real ejecución y cumplimiento, en razón a que presenta debilidades en: la alineación de los componentes, programas y proyectos con los ejes estratégicos del PDI (Ley 152 de 1994), los porcentajes de avance, la aplicación de fórmulas, la articulación entre las variables y pesos asignados, entre otros. </t>
  </si>
  <si>
    <t>El PAG incorpora exclusivamente el movimiento de recursos financieros de los proyectos y no integralmente todos los aspectos del PDI.</t>
  </si>
  <si>
    <t>Conforme a lo establecido por el Manual de Funcionamiento del Banco
Universitario de Proyectos de Inversión Código: ME – GE – 2.2 – MN - , V: 0, no se cuenta con un plan de acción que permita medir anualmente la ejecución de los proyectos del PDI.</t>
  </si>
  <si>
    <t>El manual de Funcionamiento del Banco Universitario de Programas y Proyectos de Inversión no tiene los lineamientos para medir anualmente la ejecución de los proyectos del PDI</t>
  </si>
  <si>
    <t>Modificar el manual de funcionamiento del Banco Universitario de Programas y Proyectos de Inversión</t>
  </si>
  <si>
    <t>Rediseñar  el manual de funcionamiento del Banco Universitario de Programas y Proyectos de Inversión logrando la alineacion con el procedimiento PE-GE-2.2-PR-9</t>
  </si>
  <si>
    <t xml:space="preserve">Manual actualizado </t>
  </si>
  <si>
    <t>Inexistencia del Banco Universitario de Proyectos de Inversión (Acuerdo
051/2007) que articule entre otros al Banco de Programas y Proyectos</t>
  </si>
  <si>
    <t xml:space="preserve">Desarticulación de programas y proyectos  dentro del Banco Universitario de proyectos de inversión    </t>
  </si>
  <si>
    <t xml:space="preserve">Registrar los programas y proyectos dentro del banco de proyectos </t>
  </si>
  <si>
    <t xml:space="preserve">Banco de programas y proyectos articulado </t>
  </si>
  <si>
    <t>En el banner de Ley de Transparencia se registran informaciones diferentes y del Banco de Programas y Proyectos y algunos proyectos del PDI no se encuentran registrados, con riesgo a la calidad de información que exigen la Ley 1474 del 2011 y la Ley 1712 del 2014.</t>
  </si>
  <si>
    <t>Sin evidenciar la identificación y valoración de los riesgos de gestión del PDI.</t>
  </si>
  <si>
    <t xml:space="preserve">No se realizó la identifcación de los riesgos de gestión al PDI
</t>
  </si>
  <si>
    <t>Gestionar los riesgos de gestión del PDI</t>
  </si>
  <si>
    <t xml:space="preserve">Indentificar, valorar y realizar acciones de control a los riesgos  de gestión del PDI
</t>
  </si>
  <si>
    <t xml:space="preserve"> Riesgos de gestión al PDI gestionados</t>
  </si>
  <si>
    <t>Deficiencias en la gestión documental relativa a construcción e implementación del Plan Estratégico, impiden verificar su evolución.</t>
  </si>
  <si>
    <t xml:space="preserve">Inobservancia a las normas  de la gestión documental 
</t>
  </si>
  <si>
    <t xml:space="preserve"> Adecuar el archivo de gestión a la Normatividad de Gestión Documental </t>
  </si>
  <si>
    <t>Tipos documentales organizados y archivados</t>
  </si>
  <si>
    <t xml:space="preserve">Formalizar las fichas de proyectos para el control y seguimiento del PDI. </t>
  </si>
  <si>
    <t>Ficha de seguimiento de proyectos formalizada</t>
  </si>
  <si>
    <t>OPDI</t>
  </si>
  <si>
    <t>Realizar seguimientos  mensuales documentados a la ejecución de los contratos de  arrendamientos de espacios universitarios, constatando su oportunidad,  y verificando la existencia de los  soportes y su conformidad con las obligaciones contractuales.</t>
  </si>
  <si>
    <t xml:space="preserve">El proceso contable se encuentra inmerso en el proceso de Gestion Administrativa y Financiera, pese a ello su caracterización es incipiente en la identificacion de los insumos, los productos y los procesos  que interactuan con proceso contable. 
Teniendo en cuenta que la OPDI y el Centro de Gestión de la Calidad adelanta el proceso de levantamiento de los subprocesos, la OCI requerirá a la División de Gestión Financiera aprovechar el ejercicio para aplicar esta mejora. </t>
  </si>
  <si>
    <t xml:space="preserve">Las notas explicativas a los estados contables cumplen con las formalidades establecidas en el Régimen de Contabilidad Pública. 
</t>
  </si>
  <si>
    <t>VIGENCIA 2019</t>
  </si>
  <si>
    <r>
      <t xml:space="preserve">Se avanzó en la integralidad de operaciones como depreciaciones y amortizaciones, entradas a almacen (cuentas por pagar) y salidas de almacen para el uso del bien. Están pendientes la integralidad de algunas operciones entre el aplicativo SRF y el Finanzas. 
</t>
    </r>
    <r>
      <rPr>
        <b/>
        <sz val="8"/>
        <color rgb="FF00B050"/>
        <rFont val="Arial"/>
        <family val="2"/>
      </rPr>
      <t>¿Qué está pendiente para llegar al 100%?</t>
    </r>
  </si>
  <si>
    <t>Se realizan conciliaciones (Legajo 5.2-1.56 de actas de conciliación - 2018), se actualizaron las valorizaciones, los bienes muebles tiene valor residual en el calculo de las depreciaciones, se realizó actualizacion al aplicativo SRF a la version 7.0.</t>
  </si>
  <si>
    <t xml:space="preserve">Se publica mensualmente a través del portal web institucional de fácil acceso a la comunidad el balance general y el estado de actividad financiera y económica (Estado de situación financiera, estado de resultados y notas a los informes financieros y contables). La publicación se encuentra en el link de la División de Gestión Financiera - Información económica http://www.unicauca.edu.co/versionP/acerca-de-unicauca/dependencias/division-financiera/informacion-economica </t>
  </si>
  <si>
    <r>
      <t xml:space="preserve">Se presentan al Consejo Superior indicadores para analizar e interpretar la realidad financiera, económica, social y ambiental de la Universidad. 
Ver informe gestión rendición de cuentas http://www.unicauca.edu.co/versionP/sites/default/files/files/Informe_Gesti%C3%B3n2017Nuevo.pdf
</t>
    </r>
    <r>
      <rPr>
        <b/>
        <sz val="8"/>
        <color rgb="FF00B050"/>
        <rFont val="Arial"/>
        <family val="2"/>
      </rPr>
      <t xml:space="preserve">
¿Qué tipo de indicadores se establecieron? ¿Identifique en las políticas contables el numeral que prevé los indicadores?</t>
    </r>
  </si>
  <si>
    <t xml:space="preserve">Hay que mejorar la gestión del riesgo en aras de que se realice una correcta identificación, tratamiento y monitoreo constante para determinar la efectividad de los controles. Existe un mapa de riesgos de corrupcion del proceso de gestion administrativa y financiera pero es incipiente en cuanto a la identificacion de los riesgos del proceso contable. </t>
  </si>
  <si>
    <r>
      <t xml:space="preserve">Se realizaron mesas de trabajo con las diferentes dependencias generadoras de información para determinar políticas y ajustar procedimientos. 
</t>
    </r>
    <r>
      <rPr>
        <b/>
        <sz val="8"/>
        <color rgb="FF00B050"/>
        <rFont val="Arial"/>
        <family val="2"/>
      </rPr>
      <t xml:space="preserve">Identifique el legajo que contiene los registros de esta actividad. </t>
    </r>
  </si>
  <si>
    <r>
      <t xml:space="preserve">El flujo de la Informacion contable se observa en los diferentes procedimientos documentados que intervienene en el proceso, ej:  procedimiento PA-GA-5.2-PR-12 Estados Financieros, : PA-GA-5.2-PR-7 legalización de comision y avance,  PA-GA-5.4.5-PR-16 Adquisición y control de bienes, PA-GA-5.1-PR-19 Cumplimiento de fallos judiciales por reliquidación de pensión, etc. 
</t>
    </r>
    <r>
      <rPr>
        <b/>
        <sz val="8"/>
        <color rgb="FF00B050"/>
        <rFont val="Arial"/>
        <family val="2"/>
      </rPr>
      <t xml:space="preserve">Esta actividad debe estar armonizada con el ciclo PHVA de la caracterización, por lo que no es consecuente el avance con la actividad N°1. </t>
    </r>
  </si>
  <si>
    <t xml:space="preserve">Seguimiento abril 2019, con el fin de verificar la consistencia de la mejora. </t>
  </si>
  <si>
    <t xml:space="preserve">Dentro del acta de la Junta de licitacion se estan registrando:- la verificacion de los participantes,-oferentes,-oferentes habilitados,-el valor de la propuesta de cada uno de los proponentes,-la correccion aritmetica,-asignacion de puntaje,-el orden de elejibilidad acorde con el puntaje,-la recomendacion para adjudicacion del contrato dirijida al señor rector, con su respectiva facha ,hora y valor del contrato.                                                                                                                     Obedeciendo estrictamente a la cronologia del contrato.                                                                                                        Es bueno tener en cuenta que cuando el proceso de seleccion hace referencia a un suministro o compraventa que supere los 100 SMMLV, el acuerdo 064 direcciona el proceso a la modalidad de puja dinamica presencial en atencion a que los objetos items que la universidad quiere adquirir bienes que tecnicamente se consideren homogeneos.Esta modalidad tiende a adjudicar a un valor menor al planteado en el presupuesto de la convocotaria.                                                                                                                     </t>
  </si>
  <si>
    <t>Acta de licitación del contrato de suministro de aseo No.38 de 2018.   En el link de contratacion de la pagina web de la Universidad del Cauca estan publicados cada uno de los procesos con los respectivos informes de evaluacion y demas soportes del proceso licitatorio siempre ajustados al acuerdo 064 y al estricto cumplimiento de la cronologia</t>
  </si>
  <si>
    <t>Los informes de actividades de los contratos y toda la documentacio contractual se encuentran en el archivo de la Vicerrectoria Administrativa. Contrato de suministro de aseo No.38 de 2018 Tomo 2.</t>
  </si>
  <si>
    <t xml:space="preserve">La Agencia remite con periodicidad mensual informes a la Vicerrectoría Administrativa, con lo que no se considera necesaria el acta parcial. Adicional la supervisión lleva un control en documento excel. </t>
  </si>
  <si>
    <t xml:space="preserve">Informes mensuales y herramienta control excel. </t>
  </si>
  <si>
    <t xml:space="preserve">Aplicadas en cada carpeta de contrato. </t>
  </si>
  <si>
    <t>Listados de chequeo que reposan en cada carpeta de los contratos  en la Vicerrectoria Administrativa</t>
  </si>
  <si>
    <t>Es requisito entregar los informes de avance del contrato revisado por el supervisor para iniciar el proceso de pago, tal y como se evidencia en la lista de chequeo de la Division de Gestion Financiera   PA-GA-5.2-OD-2 Lista de chequeo contrato de arrendamiento.docx, ademas de el porcentage de avance de ejecucion solicitado en el ceertificado de pago, estos informes igual que toda la documentacion requerida para el pago y la legalizacion del contrato, tiene como destino final el archivo de la Vicerrectoria Administrativa.</t>
  </si>
  <si>
    <t>Informes mensuales, se encuentran en cada carpeta de arrendamientos desde el año 2018</t>
  </si>
  <si>
    <t>El Area de Adquisiciones e Inventarios  realiza  la trazabilidad de cada una de las ordenes de compra  elaboradas. Existe un cuadro de seguimiento que se maneja desde el Drive, igualmente  nos da las alertas de vencimiento de las ordenes de compra. El Seguimiento inicia con el  requerimiento y termina con la solicitud de pago.. Pasos de una orden de compra: Solicitud- estudio de mercado.- Solicitud de CDP. - Elaboracion orden de compra. - Solicitud RDP. - Legalizacion orden de compra por parte del proveedor incluida la expedicion de poliza si se ha solicitado. Una vez terminada la legalizacion de la orden de compra se solicita al proveedor la entrega de la mercancia, la factura y con la revision de lo anterior se realiza la solicitud  de pago.                                                                                                                                                                  Se realizan Comite de seguimiento de contratación quincenalmente donde se articula el area tecnica de adquisiciones con el area jurídica de la Vicerrectoria Administrativa ytodas las demas dependencia que hacen parte de la Vicerrectoria Administrativa para hacer seguimiento a cada uno de los procesos con enfasis en los que presentan alguna dificultad, exponiendo las soluciones a todo el grupo para evitar reincidir en ellos.</t>
  </si>
  <si>
    <t>Cuadro de Seguimiento que se maneja en el Area de Adquisiciones e Inventarios y lo alimentan las personas que realizan las etapas del proceso de compras.       Actas de Comité de seguimiento de Contratación.</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</si>
  <si>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t>
    </r>
  </si>
  <si>
    <t xml:space="preserve">Ver Acta de seguimiento 2.6-1.60/02 del 28/03/2019. </t>
  </si>
  <si>
    <t xml:space="preserve">El Área de Adquisiciones realizó seguimiento a la ejecución del Plan Anual de Adquisiciones con periodicidad trimestral. El último informe de seguimiento es el Informe 5.4.5-52.20/04 de Seguimiento al Plan Anual de Adquisiciones vigencia 2018 – corte cuarto trimestre 2018. </t>
  </si>
  <si>
    <t xml:space="preserve"> Informe 5.4.5-52.20/04 </t>
  </si>
  <si>
    <t xml:space="preserve">2.6-1.60/02 del 28/03/2019. </t>
  </si>
  <si>
    <t xml:space="preserve">El Área de Adquisiciones e Inventarios coordinó la formulación del Plan Anual de Adquisiciones vigencia 2019, considerando las siguientes fases: 
• Planificación del proceso de formulación estructurado a partir del plan trabajo a ejecutarse entre la tercera semana de octubre de 2018 a la última semana de enero de 2019. 
• Emisión de la circular informativa que orienta sobre el proceso de formulación. 
• Designación de responsable por proceso para suministrar la información de necesidades. En el caso de los laboratorios se requirió que el enlace tuviera conocimiento en el tema. 
• El designado consolidó y remitió al Área de Adquisiciones e Inventarios antes del 30/10/2018 la información en plantilla formato excel con los bienes de consumo requeridos para la vigencia 2019.
• En el mes de noviembre se realizaron reuniones con los vicerrectores y líderes de Procesos para conocer las necesidades de servicios de mantenimiento, servicios técnicos, bienestar universitario y proyectos de inversión. 
• Consolidación y organización de la información con las necesidades determinadas y elaboración del Plan Anual de Adquisiciones, el cual se aprueba con la Resolución Rectoral 063 de 2019. 
• Publicación en el portal web del Plan Anual de Adquisiciones vigencia 2019 conforme a los términos de Ley. 
</t>
  </si>
  <si>
    <r>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t>
    </r>
    <r>
      <rPr>
        <b/>
        <u/>
        <sz val="10"/>
        <color rgb="FFFF0000"/>
        <rFont val="Arial"/>
        <family val="2"/>
      </rPr>
      <t>OJO CON ESTO REQUERIR NUEVAMENTE. QUÉ SE VA A HACER</t>
    </r>
  </si>
  <si>
    <t xml:space="preserve">En documento anexo remitido por el Área de Adquisiciones e Inventarios, se registra la programación del PAA vigencia 2018 de los requerimientos para el cumplimiento de las actividades académicas de las facultades y demás dependencias del Proceso misional, con asignación presupuestal por valor de $ 1.604.754.112. </t>
  </si>
  <si>
    <t xml:space="preserve">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
</t>
  </si>
  <si>
    <t>Avance Gestión Ambiental Institucional.
El desarrollo de la gestión ambiental en los propósitos misionales y de apoyo de la Universidad del Cauca presenta deficiencias en su avance integral y las acciones adelantadas no son eficientes ni eficaces, dentro de los cuales se destaca los siguientes aspectos evaluados en la vigencia 2013:
a. La Universidad del Cauca para la vigencia 2013 no contó con Plan de Acción que le permitiera establecer las actividades específicas a desarrollar para ejecutar los programas propuestos (10) en el Plan de Gestión Ambiental de 2013, con fechas, responsables, recursos y controles. 
b. El Comité de Gestión Ambiental de la Universidad no está operando ni atendiendo sus funciones de acuerdo a los términos establecidos en la Resolución R-391 de 2010, ni realiza las sesiones periódicas; al evidenciar que durante el año 2013 sólo se reunieron tres veces en el segundo semestre.
c. En la Entidad no existen diagnósticos ni inventarios precisos (actualizados) sobre las actividades que afectan directa e indirectamente el medio ambiente y los recursos naturales, ni evaluación de los impactos ambientales significativos. En el mismo sentido, no se cuenta con un plan de manejo de riesgos ambientales por efectos de la contratación de obras y mantenimientos.
d. En el presupuesto de ingresos y gastos para la vigencia 2013 no se determinaron de manera expresa los recursos a invertir para atender los programas relacionados con la gestión ambiental institucional en las cuatro Unidades, y en efecto no se evidencia ejecución de los recursos previstos en el Plan Operativo de Inversión por $50.000.000.
e. A pesar de las campañas y transmisiones realizadas por los  medios de comunicación de la Entidad sobre el tema ambiental, en  la vigencia 2013 no se evidencia amplia difusión del Plan de Gestión Ambiental Institucional, y las acciones de sensibilización no han sido efectivas para  lograr el conocimiento de la política ambiental, objetivos y metas establecidas ni la sensibilización ambiental y respuesta de toda la comunidad universitaria.
f. Se carece de mecanismos efectivos para el control y seguimiento en el proceso de implementar acciones tendientes a la prevención, mitigación y corrección de impactos ambientales que puedan producir sus actividades misionales y de apoyo, y contribuir a la conservación del patrimonio natural.</t>
  </si>
  <si>
    <r>
      <t xml:space="preserve">Contrato 015 de 2013 Servicio  de aseo y mensajería.
Revisadas las carpetas documentales del contrato No. 015 de 2013,  relacionado con el  “…suministro del servicio de aseo integral en las diferentes dependencias universitarias ubicadas en las sedes de Popayán y el municipio de Santander de Quilichao, incluyendo protocolos de reciclaje, así como el servicio de mensajería para la Unidad de Salud de la Universidad del Cauca”, se estableció lo siguiente:
• En el pliego de condiciones la cuantía para contratar era de $480.000.000; el valor de la propuesta seleccionada fue por $466.324.768, sin embargo, finalmente se suscribió el contrato por $380.000.000. </t>
    </r>
    <r>
      <rPr>
        <b/>
        <sz val="10"/>
        <color rgb="FF00B050"/>
        <rFont val="Calibri"/>
        <family val="2"/>
        <scheme val="minor"/>
      </rPr>
      <t xml:space="preserve">El Acta de Evaluación de Propuestas no contiene las razones de la diferencia de valores entre la propuesta seleccionada y el contrato firmado. </t>
    </r>
    <r>
      <rPr>
        <sz val="10"/>
        <rFont val="Calibri"/>
        <family val="2"/>
        <scheme val="minor"/>
      </rPr>
      <t xml:space="preserve">
• Sobre el desarrollo del contrato, no existen informes de interventoría que reflejen seguimiento, evaluación y control de la ejecución del objeto en términos de calidad, oportunidad y economía. Las certificaciones que anexa el supervisor no evidencia ni garantiza un seguimiento efectivo al avance y cumplimiento del objeto contractual, como es el caso de la prestación del servicio de aseo integral en el Municipio de Santander de Quilichao, los protocolos de reciclaje y el servicio de mensajería en la Unidad 2. 
En respuesta, la Universidad manifiesta que los informes mensuales de actividades realizadas “hacen parte de la carpeta del supervisor”, desconociendo que estos informes soportan la ejecución del proceso contractual y que son el sustento para la liquidación del mismo y deben reposar en el expediente único del contrato.</t>
    </r>
  </si>
  <si>
    <t>Centro de Gestión de la Calidad y Acreditación Institucional</t>
  </si>
  <si>
    <t xml:space="preserve">Fecha </t>
  </si>
  <si>
    <t>Bienestar Universitario</t>
  </si>
  <si>
    <t>Miguel</t>
  </si>
  <si>
    <t xml:space="preserve">Control interno contable </t>
  </si>
  <si>
    <t xml:space="preserve">Disciplinarios. </t>
  </si>
  <si>
    <t>Acreditación programas académicos</t>
  </si>
  <si>
    <t xml:space="preserve">Diego - Kevin </t>
  </si>
  <si>
    <t xml:space="preserve">PDI. </t>
  </si>
  <si>
    <t>Monitorias</t>
  </si>
  <si>
    <t xml:space="preserve">Diego </t>
  </si>
  <si>
    <t xml:space="preserve">Miguel - </t>
  </si>
  <si>
    <t>5.</t>
  </si>
  <si>
    <t>Estimulos económicos</t>
  </si>
  <si>
    <t xml:space="preserve">Viceacadémica </t>
  </si>
  <si>
    <t xml:space="preserve">Realizar seguimiento al Plan de Mejoramiento Único, para valorar el avance  e impacto sobre las mejoras esperadas en los servicios de monitorias, residencias y cafeterias. </t>
  </si>
  <si>
    <t xml:space="preserve">Primera cada División analizó el Acuerdo y posterior reunión conjunta Vicerrectoría de Cultura. Existe acta por División. 
Primero se llevará al Consejo de Cultura y Bienestar, estuvo programado para el 29 de mayo, para definir la ruta metodológica con la que se retroalimentará la propuesta. 
Existe un borrador inicial, previo al proceso participativo de retroalimentación. </t>
  </si>
  <si>
    <t xml:space="preserve">Acuerdo monitorias existe propuesta. 
Acuerdo residencias universitarias. 
Política de cafeterías está en proyecto, pero requiere ajuste, avances casi nulos. Hacer nota. </t>
  </si>
  <si>
    <t xml:space="preserve">Programa Permanencia y Graduación, Acuerdo Superior 052 Política Permanencia y graduación. 
Equipo ejecutor. Coordinadora profesora con asignación de labor académica. 10 horas. No tiene categoría de coordinador. Está. 
Dos profesores solicitaron PERMANESER-FACA (5 horas) Y BIOLOGÍA (5 horas). 
Salud Integral: psicopedagógico. No existe una clara articulación entre el comité ejecutor y la División de Salud Integral. 
Apoyo pedágogico.
Socioeconómico- residencias y competencias para la vida, liquidación de matriculas. Revisar que pretende el modelo nacional y si la Universidad le dio esta lectura. </t>
  </si>
  <si>
    <t xml:space="preserve">Salud integral realiza diagnóstico cada 3 años sobre las causas. </t>
  </si>
  <si>
    <t xml:space="preserve">No hay avances, sobre el tema. No ha sido posible coordinar la información. Unicauca en cifras. 
La propuesta de alertas tempranas, podría ser una forma en que la vice intenta obtener información sobre la deserción. 
Viceacadémica tiene modulo consulta SIMCA. Protocolos de control de la información. Con esto se pretende unificar y obtener información. </t>
  </si>
  <si>
    <t xml:space="preserve">Reliquidación. </t>
  </si>
  <si>
    <t xml:space="preserve">No hay diagnóstico. </t>
  </si>
  <si>
    <t>PDI - Programas y proyectos. Inversión y funcionamiento (deporte, salud integral y bienestar). Plan Acción 2018 - enero junio - julio diciembre. Cada División y Programa. 
Programa vigencia 2018-2019. Comité estratégico cada martes pedir las actas. Cuatrismetre.informes consilidados. Inversiones Isabel, que envie como hace control al presupuesto. inversión y funcionamiento.</t>
  </si>
  <si>
    <t xml:space="preserve">Auditoría del Área de Gestión documental. Revisar el acta de Gestión Documental. </t>
  </si>
  <si>
    <r>
      <t xml:space="preserve">Plan de Acción anual, bajo conocimiento del programa en la Universidad. FACA, Electrónica y Ciencias de la Salud. Ayuda pedagógica, sistema de alertas tempranas identifica la repitencia. 
Qué se hace con la información que se arroja SIMCA. El coordinador académico debe extraer la información. El Sistema de alertas no está operando, porque no ha sido interiorizado. 
Socialización del Programa PERMANESER en el Consejo Académico y Consejos de Facultad. 
Se ha requerido a los programas de licenciatura, socializar el sistema de alertas tempranas. Los programas para efectos de la características 37 solciitaan al progframa información, sin considerar que cada programa es el ejecutor. Programa introducción a la vida universitaria. FACA y FIET, articulado trabajo entre el equipo ejecutor y voluntariados. 
Plan Acción: 
</t>
    </r>
    <r>
      <rPr>
        <b/>
        <sz val="11"/>
        <rFont val="Arial Narrow"/>
        <family val="2"/>
      </rPr>
      <t xml:space="preserve">PERMENECER NO TIENE ESPACIO NI GESTIÓN DOCUMENTAL. 
ASIGNACIÓN DE LABOR DOCENTE PARA COORDINACIÓN O UNA COORDINACIÓN EXCLUSIVA. </t>
    </r>
  </si>
  <si>
    <t>verificar la  previsión de recursos para la implementación de los proyectos de bienestar y de las oportunidades de mejora del CNA.</t>
  </si>
  <si>
    <r>
      <rPr>
        <sz val="10"/>
        <rFont val="Times New Roman"/>
        <family val="1"/>
      </rPr>
      <t xml:space="preserve">  </t>
    </r>
    <r>
      <rPr>
        <sz val="10"/>
        <rFont val="Arial"/>
        <family val="2"/>
      </rPr>
      <t>Requisitos generales y específicos de inscripción, ingreso y matrícula de los estudiantes de posgrado.</t>
    </r>
  </si>
  <si>
    <t xml:space="preserve">Acta 2.6-1.60/33  del 14 de septiembre de 2018, evidenció una implementación
automatizada a través de la página web de la Universidad, el cual armonizó los
requisitos de inscripción, ingreso y matrícula, y permitió una sistematización que
genera celeridad a todo el proceso.
</t>
  </si>
  <si>
    <t xml:space="preserve">Acta 2.6-1.60/72 del 28 09 2018, evidenció que el Centro de Posgrados realizó un estudio sobre el estado actual de todos los programas de posgrado, así como cohortes vigentes. Este documento fue socializado en el Consejo Académico para determinar la viabilidad del cierre anticipado de los programas sin cohortes o la terminación normal de su registro. Situación analizada por el Centro Gestión de la Calidad y la Acreditación Institucional, quien determinó que es más favorable su terminación por vencimiento normal.
</t>
  </si>
  <si>
    <t>En revisión</t>
  </si>
  <si>
    <t>El acta 2.6-1.60/72 del 28 09 2018, evidenció que el Centro de Posgrados ha implementado múltiples estrategias de mercadeo a través Televisión, Radio, prensa y pendones publicitarios.</t>
  </si>
  <si>
    <t>Elaborar minuta referente con los lineamientos de las normas vigentes</t>
  </si>
  <si>
    <t>Elaboración de minuta</t>
  </si>
  <si>
    <t>Proyecto de reforma integral a las normas de posgrado descrito en la actividad 1</t>
  </si>
  <si>
    <t>Revisión y ajuste de los presupuestos de los programas de posgrados conforme a sus necesidades</t>
  </si>
  <si>
    <t xml:space="preserve">Política de cafeterías está en proyecto, pero requiere ajuste, avances casi nulos. Hacer nota. 
Requerir a la Jurídica sobre la nota de salud integral sobre la cafetería de derecho. Solicitar esta nota a salud integral. 
Analizar los buzones de cafeterías su administración con PQRSF. </t>
  </si>
  <si>
    <r>
      <t xml:space="preserve">Construir indicadores de seguimiento y evaluación que permita ser estratégico en la toma de decisiones para implementar estrategias de impacto.
</t>
    </r>
    <r>
      <rPr>
        <b/>
        <sz val="11"/>
        <color rgb="FF00B050"/>
        <rFont val="Arial Narrow"/>
        <family val="2"/>
      </rPr>
      <t xml:space="preserve">Determinar los indicadores para la medición del Plan de Acción de la Vicerrectoría de Cultura y Bienestar. 
Determinar la herramienta técnica para monitorear los Programas y proyectos de la Vicerrectoría de Cultura y Bienestar, en términos de la ejecución presupuestal, impacto, pertinencia y coherencia con la oportunidad de mejora y control. </t>
    </r>
  </si>
  <si>
    <t xml:space="preserve">Ajustar y unificar los planes de mejoramiento suscritos,  considerando la pertinencia y efectividad de las acciones y actividades de mejoramiento. </t>
  </si>
  <si>
    <t>El concepto por el Consejo de Cultura y Bienestar se abordará en su próxima sesión y las actividades relativas al trámite de aval y aprobación ante los Consejos Académico y Superior, se supeditan a la ejecución de la actividad 1.</t>
  </si>
  <si>
    <t>Sujeto a la actividad anterior</t>
  </si>
  <si>
    <t>Unidad de medidad</t>
  </si>
  <si>
    <t>Documento con ajustes al Acuerdo 030 de 2015</t>
  </si>
  <si>
    <t xml:space="preserve">Remisión al  Consejo Superior  para su aprobación
Proyecto avalado </t>
  </si>
  <si>
    <t>Acuerdo ajustado
Acuerdo aprobado</t>
  </si>
  <si>
    <t xml:space="preserve">Acuerdos armónicos con el Sistema de Cultura y Bienestar
</t>
  </si>
  <si>
    <t>Porcentaje de Minutas ajustadas al Sistema de Cultura y Bienestar</t>
  </si>
  <si>
    <t>Programa de Permanencia y Graduación adoptado</t>
  </si>
  <si>
    <t>Equipo con roles asignados</t>
  </si>
  <si>
    <t>Monitoreo al Programa de Permanencia y Graduación implementado y monitoreado</t>
  </si>
  <si>
    <t>Información organizada y sistematizada</t>
  </si>
  <si>
    <t>Información reportada</t>
  </si>
  <si>
    <t>Diagnóstico realizado</t>
  </si>
  <si>
    <t>Documento de análisis estratégico</t>
  </si>
  <si>
    <t>Politica diseñada y adoptada</t>
  </si>
  <si>
    <t>. 
Indicadores construidos</t>
  </si>
  <si>
    <t xml:space="preserve">. 
Porcentaje de oportunidades de mejora del CNA incluidas en el PDI. </t>
  </si>
  <si>
    <t>. 
Presupuesto asignado para Cultura y Bienestar</t>
  </si>
  <si>
    <t>Reuniones para revisar los documentos en cada división</t>
  </si>
  <si>
    <t xml:space="preserve">Reuniones con diferentes actores para los nuevos documentos y/o ajustes respectivos a los procesos y procedimientos </t>
  </si>
  <si>
    <t xml:space="preserve">Dar a conocer  los procedimientos y procesos </t>
  </si>
  <si>
    <t xml:space="preserve">Plan de Trabajo de la vigencia </t>
  </si>
  <si>
    <t xml:space="preserve">Seguimiento realizado </t>
  </si>
  <si>
    <t>Planes de mejoramientos unificados y evaluados</t>
  </si>
  <si>
    <t xml:space="preserve">Seguimiento y monitoreo realizado </t>
  </si>
  <si>
    <t>Capacitaciones realizadas y archivos gestionados</t>
  </si>
  <si>
    <t>Plan de Trabajo diseñado e implementado</t>
  </si>
  <si>
    <t>Seguimiento y monitoreos realizado</t>
  </si>
  <si>
    <t>Responsable proceso y/o subprocesos</t>
  </si>
  <si>
    <t>Vicerrectoría de Cultura y Bienestar/División de Gestión de Salud Integral y Desarrollo Humano</t>
  </si>
  <si>
    <t>Vicerrectoría de Cultura y Bienestar/División de Gestión de Salud Integral y Desarrollo Humano/Oficina Jurídica</t>
  </si>
  <si>
    <t xml:space="preserve">Vicerrectoría de Cultura y Bienestar </t>
  </si>
  <si>
    <t>Vicerrectoría de Cultura y Bienestar/Vicerrectoría Académica</t>
  </si>
  <si>
    <t>Gestión de la Cultura y el Bienestar</t>
  </si>
  <si>
    <t xml:space="preserve">Gestión de la Cultura y el Bienestar
</t>
  </si>
  <si>
    <t>División de Gestión de Salud Integral y Desarrollo Humano y Vicerrectoría Administrativa</t>
  </si>
  <si>
    <t xml:space="preserve">División de Gestión de Salud Integral y Desarrollo Humano </t>
  </si>
  <si>
    <t>Vicerrectoría de Cultura y Bienestar y Secretaría General</t>
  </si>
  <si>
    <t>Vicerrectoría de Cultura y Bienestar/División de Gestión de Cultura/División de Gestión de Salud Integral y Desarrollo Humano/División de Gestión de la Recreación y del Deporte</t>
  </si>
  <si>
    <t>Evidencia de Cumplimiento</t>
  </si>
  <si>
    <t>Actas
Documento  con ajustes</t>
  </si>
  <si>
    <t xml:space="preserve">Aval del Consejo Académico
Oficio de remisión
</t>
  </si>
  <si>
    <t>Acuerdo aprobado</t>
  </si>
  <si>
    <t>Actas
Registro de Asistencias</t>
  </si>
  <si>
    <t>Oficio
Registro de asistencia</t>
  </si>
  <si>
    <t>Contratos ajustados</t>
  </si>
  <si>
    <t>Documento del Modelo de Permanencia aprobado</t>
  </si>
  <si>
    <t>Acto de conformación del equipo con asignacón de roles</t>
  </si>
  <si>
    <t>Informes de monitoreo</t>
  </si>
  <si>
    <t xml:space="preserve">Reportes con información veráz remitido a OPDI. </t>
  </si>
  <si>
    <t>Reportes de información</t>
  </si>
  <si>
    <t>Documento de Diagnóstico</t>
  </si>
  <si>
    <t>Documento de análisis de estrategias</t>
  </si>
  <si>
    <t>Politica aprobada</t>
  </si>
  <si>
    <t>Documento de Plan de Acción con indicadores</t>
  </si>
  <si>
    <t>Documento del PDI con las oportunidades de mejora articuladas</t>
  </si>
  <si>
    <t xml:space="preserve">Acto administrativo  </t>
  </si>
  <si>
    <t>Procedimientos actualizados en el Programa Lvmen</t>
  </si>
  <si>
    <t xml:space="preserve">Actas
Listados de asistencias
Documento Planes de Mejoramiento </t>
  </si>
  <si>
    <t>Registros de solcitud y capacitación</t>
  </si>
  <si>
    <t xml:space="preserve">Documento Plan de Trabajo </t>
  </si>
  <si>
    <t xml:space="preserve">Registros monitoreo. </t>
  </si>
  <si>
    <t>Unidad de medida</t>
  </si>
  <si>
    <t>Norma y herramientas aprobadas e implementadas sobre requisitos de inscripción de aspirantes a programas de posgrado</t>
  </si>
  <si>
    <t>Procedimiento de admisión y matrícula actualizado e implementado</t>
  </si>
  <si>
    <t>Procedimiento de adjudicación de becas y estimulos para estudiantes de Posgrados implementado</t>
  </si>
  <si>
    <t>Procedimiento de selección docente de Posgrados implementado</t>
  </si>
  <si>
    <t>Documento diagnóstico con sus recomendaciones</t>
  </si>
  <si>
    <t>Documento Plan Estratégico, investigación de mercado y Plan de mercados</t>
  </si>
  <si>
    <t xml:space="preserve">Documento con políticas aprobadas
</t>
  </si>
  <si>
    <t>Procedimiento implementado</t>
  </si>
  <si>
    <t>Registro de las estrategias de mercadeo</t>
  </si>
  <si>
    <t xml:space="preserve">Minuta elaborada e implementada
</t>
  </si>
  <si>
    <t>Acuerdo modificado</t>
  </si>
  <si>
    <t>Presupuestos ajustados a la necesidades reales de los posgrados</t>
  </si>
  <si>
    <t>Punto de Control.
Generar una herramienta de control, aplicada por la Vicerrectoría Académica</t>
  </si>
  <si>
    <t>Armonizar la apliacación de los Acuerdos 088/93, 043/94 y 004/2015 y establecer directrices claras para su operación</t>
  </si>
  <si>
    <t>Establecer herramienta que le permita hacer los controles respectivos</t>
  </si>
  <si>
    <t>Proyecto de Actualización de Sistemas</t>
  </si>
  <si>
    <t xml:space="preserve">Establecer en herramientas de comunicación con los egresados </t>
  </si>
  <si>
    <t>Minutas diseñadas y aplicadas</t>
  </si>
  <si>
    <t>Proyecto de Acuerdo; Procedimiento</t>
  </si>
  <si>
    <t>Archivo de gestión ajustado a las normas de gestión documental</t>
  </si>
  <si>
    <t>Gestión de la Formación/Gestión de Facultades y Programas Académicos/Gestión de la calidad</t>
  </si>
  <si>
    <t>Gestión de la Formación/Gestión de Facultaes y Programas Académicos</t>
  </si>
  <si>
    <t>Gestión de la Formación/Gestión de Facultaes y Programas Académicos/ Gestión de la Calidad Académica</t>
  </si>
  <si>
    <t>Gestión de la Formación/Gestión de Facultades y Programas Académicos/Gestión de la Calidad/Gestión de la Planeación Institucional</t>
  </si>
  <si>
    <t>Gestión de la Formación/Gestión de Facultades y Programas Académicos</t>
  </si>
  <si>
    <t>Gestión de la Calidad Académica/ Gestión de la Formación/Gestión de Facultades y programas Académicos</t>
  </si>
  <si>
    <t>Gestión de la Formación/Gestión de Facultades y Programas Académicos/Gestión de las Comunicaciones</t>
  </si>
  <si>
    <t>Gestión de la Formación/Gestión de Facultades y Programas Académicos/Gestión del Talento Humano</t>
  </si>
  <si>
    <t>Gestión de Facultaes y Programas Académicos/Planeación Institucional</t>
  </si>
  <si>
    <t>Gestión del Talento Humano</t>
  </si>
  <si>
    <t>Gestión de la Académica/Gestión de Facultades y Programas Académicos/Gestión Jurídica</t>
  </si>
  <si>
    <t xml:space="preserve">Gestión de la Académica/ División de Gestión de las Tecnologías y Telecomunicaciones </t>
  </si>
  <si>
    <t>Gestión de la Académica</t>
  </si>
  <si>
    <t>Gestión de apoyo administrativo/Gestión de Facultades y programas académicos</t>
  </si>
  <si>
    <t>Gestión de la Formación/Gestión de Facultaes y Programas Académicos/Gestión del Talento Humano</t>
  </si>
  <si>
    <t>Acuerdo superior 052 de 2018 y documento Modelo de Permanencia y Graduación Estudiantil publicado en http://facultades.unicauca.edu.co/vicecultura/programa-de-permanencia-y-graduacion.</t>
  </si>
  <si>
    <t>1. Socializar la política de Calidad y sus objetivos. 
2. Socializar el procedimiento  PE-GS-4-PR-2 V:2  para los procesos de autoevaluación de Programas Académicos con fines de Acreditación</t>
  </si>
  <si>
    <t xml:space="preserve">Reuniones de socialización con gestores de calidad, coordinadores y comités de programa  </t>
  </si>
  <si>
    <t>Conformar Comités de Acreditación por Facultad y designar funciones a los gestores de calidad, con el fin de impulsar la acreditación y realizar seguimiento oportuno a la ejecución de las oportunidades de mejora.</t>
  </si>
  <si>
    <t xml:space="preserve">Diseñar e implementar instrumentos técnicos que direccionen las fases del proceso de certificación y acreditación de alta calidad. </t>
  </si>
  <si>
    <t xml:space="preserve">Socializar los resultados de autoevaluación y planes de mejora por programa académico a los universitarios interesados. </t>
  </si>
  <si>
    <t xml:space="preserve">Programa establecido.
Programa ejecutado. </t>
  </si>
  <si>
    <t xml:space="preserve">Evaluar la formulación de los planes de mejoramiento considerando el cumplimiento de los criterios técnicos aplicables y viabilidad para su implementación.  </t>
  </si>
  <si>
    <t xml:space="preserve">
Aplicar al proceso de certificación y acreditación de alta calidad los principios  de la gestión del riesgo, con el fin de asegurar de manera razonada el cumplimiento de objetivos. 
</t>
  </si>
  <si>
    <t xml:space="preserve">Organizar el archivo de gestión acorde con los asuntos de los procesos de certificación y acreditación de alta calidad.  
</t>
  </si>
  <si>
    <t>Realizar reuniones de socialización de la política institucional de calidad  y del procedimiento PE-GS-4-PR-2 con los gestores de calidad para su réplica al interior de los procesos.</t>
  </si>
  <si>
    <t>Fecha de Evaluación</t>
  </si>
  <si>
    <t>Puntaje de morosidad
(Semanas)</t>
  </si>
  <si>
    <t>Cierre de la oportunidad de mejora y/o no conformidad</t>
  </si>
  <si>
    <t xml:space="preserve">Expedir acto administrativo para la conformación de los comités de acreditación de facultades con asignacion de funciones definidas y  de gestores de calidad. </t>
  </si>
  <si>
    <t>Resolución rectoral</t>
  </si>
  <si>
    <t xml:space="preserve">Designar por acto administrativo el  Comité de acreditación y el  Gestor de Calidad por Facultad. </t>
  </si>
  <si>
    <t>Resolución de Consejo Facultad</t>
  </si>
  <si>
    <t>1. Ajustar el Procedimiento PE-GS-4-PR-2 V:2</t>
  </si>
  <si>
    <t>Procedimiento ajustado</t>
  </si>
  <si>
    <t xml:space="preserve">1. Programar espacios de sociallización de los resultados.
2. Ejecutar el programa de socialización de resultados. </t>
  </si>
  <si>
    <t>Presentaciones en formato PPT para la socialización de resultados de programas académicos. 
Ruta  esquematica del proceso de acreditación publicada en las facultades</t>
  </si>
  <si>
    <t>1. Determinar criterios de viabilidad para la formulación de planes de mejoramiento. 
2. Socializar de los criterios para formulacion de planes de mejoramiento viables.</t>
  </si>
  <si>
    <t>Criterios de viabilidad determinados y socializados</t>
  </si>
  <si>
    <t>3. Verificar el cumplimiento de los critertios técnicos y viabilidad aplicables a la formulación de los planes de mejoramiento.</t>
  </si>
  <si>
    <t>Criterios  para formulacion de planes de mejoramiento viables verificados.</t>
  </si>
  <si>
    <t xml:space="preserve">1. Capacitar a los Procesos y/o Subprocesos universitarios en la metolodología aplicable a la gestión de los riesgos. </t>
  </si>
  <si>
    <t>Capacitaciones realizadas</t>
  </si>
  <si>
    <t xml:space="preserve">2. Gestionar los riesgos resultantes de los procesos de certificación y acreditación de alta calidad. </t>
  </si>
  <si>
    <t>Riesgos gestionados</t>
  </si>
  <si>
    <t>1.  Actualizar las Tablas de Retención Documental-TRD considerando los asuntos relacionados con los procesos de certificación y acreditación de alta calidad.</t>
  </si>
  <si>
    <t>TRD actualizadas</t>
  </si>
  <si>
    <t>Socialización realizada</t>
  </si>
  <si>
    <t xml:space="preserve">3. Aplicar en la organización de los archivos de gestión la TRD. </t>
  </si>
  <si>
    <t xml:space="preserve">TRD aplicada </t>
  </si>
  <si>
    <t>Sistema de alerta</t>
  </si>
  <si>
    <t xml:space="preserve">Contratos de prestación de servicios N° 5.5-31.5/048, 049 y 050  de 2019. </t>
  </si>
  <si>
    <t xml:space="preserve">oficio 5.1-71.19/456 del 04 de julio de 2019 suscrito por la doctora Sandra Liana Trujillo Ortega, profesional especializada de la División de Gestión del Talento Humano. </t>
  </si>
  <si>
    <t>Sujeto a la Actividad 5</t>
  </si>
  <si>
    <t>Acuerdo Académico 020 de 2019</t>
  </si>
  <si>
    <t xml:space="preserve">Resolución VRA 298 de 2019 </t>
  </si>
  <si>
    <t>Se evidencia la intención de renovación docente, con la convocatoria de selección y vinculación docente aprobada mediante Resolución VRA 298 de 2019 “por él cual se convoca al Concurso Profesoral para proveer cargos docentes en la Universidad del Cauca. .
Acta de seguimiento 2.6-1.60/007 del 20 de junio de 2020</t>
  </si>
  <si>
    <t>Acuerdo 025 de 2019</t>
  </si>
  <si>
    <t>Con Acuerdo 025 de 2019, se permite transitoriamente la vinculación de docentes ocasionales en labores académico administrativas, además se encuentra para aprobación por el Consejo Académico la normativa que regula la Labor Docente
Acta de seguimiento 2.6-1.60/007 del 20 de junio de 2021</t>
  </si>
  <si>
    <t>Cronograma</t>
  </si>
  <si>
    <t xml:space="preserve">
La Vicerrectoría Académica desarrolló un cronograma para capacitar a los Jefes de Departamento y Coordinadores de Programa en materia de labor docente, atendiendo a que en las próximas semanas se aprobará el reglamento.
Acta de seguimiento 2.6-1.60/007 del 20 de junio de 2022</t>
  </si>
  <si>
    <t>La Vicerrectoría Académica desarrolló un cronograma para capacitar a los Jefes de Departamento y Coordinadores de Programa en materia de labor docente, atendiendo a que en las próximas semanas se aprobará el reglamento.
Acta de seguimiento 2.6-1.60/007 del 20 de junio de 2023</t>
  </si>
  <si>
    <t xml:space="preserve">Archivo de gestión organizado </t>
  </si>
  <si>
    <t>El proceso de reubicación y adecuación de la planta de Gestión Documental se realizó integralmente
Acta de seguimiento 2.6-1.60/007 del 20 de junio de 2024</t>
  </si>
  <si>
    <t>N° Actividad</t>
  </si>
  <si>
    <t>Acuerdo 064 modificado</t>
  </si>
  <si>
    <t>Procedimientos ajustados</t>
  </si>
  <si>
    <t>Herramientas diseñadas y establecidas</t>
  </si>
  <si>
    <t>Acuerdo 064 revisado y ajustado</t>
  </si>
  <si>
    <t>Minuta ajustada e implementada</t>
  </si>
  <si>
    <t xml:space="preserve">Acuerdo 064 modificado en lo relativo a la supervisión. </t>
  </si>
  <si>
    <t>Informe periódicos de evaluación a proveedores consolidados</t>
  </si>
  <si>
    <t xml:space="preserve">Pliego modificado </t>
  </si>
  <si>
    <t>Seguimiento conjunto realizado</t>
  </si>
  <si>
    <t>Espacio requerido Adecuado y mobiliario Adquirido</t>
  </si>
  <si>
    <t>Expedientes organizados</t>
  </si>
  <si>
    <t>Resonsable</t>
  </si>
  <si>
    <t>Vicerrectora Administrativa</t>
  </si>
  <si>
    <t>Act No</t>
  </si>
  <si>
    <t xml:space="preserve">Sin reporte de avance excepto que se informa sobre la auditoría realizada por el Área de Gestión Documental. </t>
  </si>
  <si>
    <t xml:space="preserve">Sobre las cafeterías la supervisión remitió a la OCI los planes propuestos por cada arrendatario, sin registro sobre el avance en residencias. </t>
  </si>
  <si>
    <r>
      <t>sobre elaboración del Plan de Trabajo de la vigencia, y realización de seguimientos, se validarán con los registros facilitados.</t>
    </r>
    <r>
      <rPr>
        <b/>
        <sz val="10"/>
        <rFont val="Arial"/>
        <family val="2"/>
      </rPr>
      <t xml:space="preserve"> </t>
    </r>
  </si>
  <si>
    <t>Acto administrativo adoptado.</t>
  </si>
  <si>
    <t>Número de herramientas diseñadas y aplicadas para socialización Política Ambiental Institucional.</t>
  </si>
  <si>
    <t>Comité técnico y operativo conformados 
No.Actos administrativos adoptados.</t>
  </si>
  <si>
    <t xml:space="preserve">Número de diagnósticos realizados /líneas estratégicas.
Documento Plan de Gestión Ambiental. 
</t>
  </si>
  <si>
    <t>No. riesgos ambientales y controles identificados.</t>
  </si>
  <si>
    <t xml:space="preserve">Documento Plan de Desarrollo Institucional con inclusión del tema ambiental.
Documento Plan de Acción por cada vigencia.  </t>
  </si>
  <si>
    <t xml:space="preserve">Presupuesto institucional con rubro asignado para gestión ambiental. </t>
  </si>
  <si>
    <t>No.Acciones de sensibilización realizadas.</t>
  </si>
  <si>
    <t>No.Informes de seguimiento y control a las acciones previstas y a los indicadores definidos.
No. visitas de seguimiento a Plan de Mejora para avances y efectividad de las acciones definidas.</t>
  </si>
  <si>
    <t>Organizar y archivar los tipos documentales por serie y subserie conforme a las TRD</t>
  </si>
  <si>
    <t>Instrumento metodológico ajustado e implementado.</t>
  </si>
  <si>
    <t>N° actividades</t>
  </si>
  <si>
    <t>Resolución 873 de 2017</t>
  </si>
  <si>
    <t>Con Acta n° 2.6-1.60/12 del 5 de julio de 2019 se identifican debilidades en el desarrollo de la actividad; concluye la probabilidad de materialización de riesgos de gestión, con impacto negativo en cumplimiento de los principios y normas archivísticas, y en la valoración que pueda realizar el ente de control fiscal en desarrollo de la auditoría anunciada en el Plan de vigilancia fiscal vigencia 2019, con periodo de visita desde el 29 de julio cursante hasta el 02 de diciembre de 2019. 
(Acta 2.6-1.60/09 y 2.6-1.60/12 del 2019)</t>
  </si>
  <si>
    <t>Se adquirió mobiliario para la adecuación del espacio del archivo de contratación y se ubicó en el primer piso del edificio Bicentenario. Actualmente. Cursa en la Vicerrectoría Administrativa y la Oficina Jurídica estudio sobre el posible incumplimiento del contratista. 
(Acta 2.6-1.60/09 y 2.6-1.60/12 del 2019)</t>
  </si>
  <si>
    <t xml:space="preserve"> El GCID dispone de cuatro abogados, una en el cargo profesional universitario y tres contratistas. La doctora Villegas informa que con este personal se atienden satisfactoriamente las necesidades del Grupo. 
(Acta 2.6-1.60/10)</t>
  </si>
  <si>
    <r>
      <t xml:space="preserve">El Área de Adquisiciones e Inventarios, incorporó en el Plan Anual de Adquisiciones de las vigencias 2015 – 2018 las necesidades de los laboratorios de las Facultades de Artes y Ciencias de la Salud equivalentes presupuestalmente en los siguientes valores: 
Facultad de Artes Facultad Artes
Año Valor
</t>
    </r>
    <r>
      <rPr>
        <b/>
        <sz val="10"/>
        <rFont val="Arial"/>
        <family val="2"/>
      </rPr>
      <t>2015</t>
    </r>
    <r>
      <rPr>
        <sz val="10"/>
        <rFont val="Arial"/>
        <family val="2"/>
      </rPr>
      <t xml:space="preserve"> 13.357.146
</t>
    </r>
    <r>
      <rPr>
        <b/>
        <sz val="10"/>
        <rFont val="Arial"/>
        <family val="2"/>
      </rPr>
      <t>2016</t>
    </r>
    <r>
      <rPr>
        <sz val="10"/>
        <rFont val="Arial"/>
        <family val="2"/>
      </rPr>
      <t xml:space="preserve"> 144.642.207
</t>
    </r>
    <r>
      <rPr>
        <b/>
        <sz val="10"/>
        <rFont val="Arial"/>
        <family val="2"/>
      </rPr>
      <t>2017</t>
    </r>
    <r>
      <rPr>
        <sz val="10"/>
        <rFont val="Arial"/>
        <family val="2"/>
      </rPr>
      <t xml:space="preserve"> 114.325.813
</t>
    </r>
    <r>
      <rPr>
        <b/>
        <sz val="10"/>
        <rFont val="Arial"/>
        <family val="2"/>
      </rPr>
      <t>2018</t>
    </r>
    <r>
      <rPr>
        <sz val="10"/>
        <rFont val="Arial"/>
        <family val="2"/>
      </rPr>
      <t xml:space="preserve"> 8.727.289
</t>
    </r>
    <r>
      <rPr>
        <b/>
        <sz val="10"/>
        <rFont val="Arial"/>
        <family val="2"/>
      </rPr>
      <t xml:space="preserve">Total  281.052.456
</t>
    </r>
    <r>
      <rPr>
        <sz val="10"/>
        <rFont val="Arial"/>
        <family val="2"/>
      </rPr>
      <t>Facultad Ciencias Salud</t>
    </r>
    <r>
      <rPr>
        <b/>
        <sz val="10"/>
        <rFont val="Arial"/>
        <family val="2"/>
      </rPr>
      <t xml:space="preserve">
2015 </t>
    </r>
    <r>
      <rPr>
        <sz val="10"/>
        <rFont val="Arial"/>
        <family val="2"/>
      </rPr>
      <t>135.491.959</t>
    </r>
    <r>
      <rPr>
        <b/>
        <sz val="10"/>
        <rFont val="Arial"/>
        <family val="2"/>
      </rPr>
      <t xml:space="preserve">
2016 </t>
    </r>
    <r>
      <rPr>
        <sz val="10"/>
        <rFont val="Arial"/>
        <family val="2"/>
      </rPr>
      <t>102.528.416</t>
    </r>
    <r>
      <rPr>
        <b/>
        <sz val="10"/>
        <rFont val="Arial"/>
        <family val="2"/>
      </rPr>
      <t xml:space="preserve">
2017 </t>
    </r>
    <r>
      <rPr>
        <sz val="10"/>
        <rFont val="Arial"/>
        <family val="2"/>
      </rPr>
      <t>633.546.958</t>
    </r>
    <r>
      <rPr>
        <b/>
        <sz val="10"/>
        <rFont val="Arial"/>
        <family val="2"/>
      </rPr>
      <t xml:space="preserve">
2018</t>
    </r>
    <r>
      <rPr>
        <sz val="10"/>
        <rFont val="Arial"/>
        <family val="2"/>
      </rPr>
      <t xml:space="preserve"> 37.584.262</t>
    </r>
    <r>
      <rPr>
        <b/>
        <sz val="10"/>
        <rFont val="Arial"/>
        <family val="2"/>
      </rPr>
      <t xml:space="preserve">
Total 909.151.595
</t>
    </r>
    <r>
      <rPr>
        <sz val="10"/>
        <rFont val="Arial"/>
        <family val="2"/>
      </rPr>
      <t xml:space="preserve">
El acta 2.6-1.60/02 de 28/03/2019, se reportó asignación presupuestal en el Plan Anual de Adquisiciones  en las vigencias 2015-2018 para la Facultad de Artes por valor de $281.052.456 y la Facultad de Salud $909.151.595. 
Con base en esta información, la OCI requirió a las estas facultades con oficios 2.6-52.18/272 y 274 del 26 de junio de 2019, informar sobre el alcance y satisfacción frente a las necesidades de sus laboratorios incluidas en el Plan Anual de Adquisiciones. Unicamente respondió la Facultad de Ciencias de la Salud que informó que sus necesidades se ajustaron a la asignación presupuestal, con lo que en algunos depertamentos fueron atendidas de manera parcial. 
</t>
    </r>
  </si>
  <si>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En acta 2.6-1.60/02 del 28/03/2019, el Área de Adquisiciones no reportó ningún avance. No obstante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</si>
  <si>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r>
      <t xml:space="preserve">
</t>
    </r>
    <r>
      <rPr>
        <b/>
        <sz val="9"/>
        <rFont val="Arial"/>
        <family val="2"/>
      </rPr>
      <t xml:space="preserve"> </t>
    </r>
    <r>
      <rPr>
        <sz val="9"/>
        <rFont val="Arial"/>
        <family val="2"/>
      </rPr>
      <t xml:space="preserve">Con oficio </t>
    </r>
    <r>
      <rPr>
        <b/>
        <sz val="9"/>
        <rFont val="Arial"/>
        <family val="2"/>
      </rPr>
      <t xml:space="preserve">5.4.5-52.2/637 del 22/03/2019, </t>
    </r>
    <r>
      <rPr>
        <sz val="9"/>
        <rFont val="Arial"/>
        <family val="2"/>
      </rPr>
      <t xml:space="preserve">informa sobre la aplicación total de la TRD actualizada a agosto 2018 en el archivo documentos físicos y electrónicos. </t>
    </r>
    <r>
      <rPr>
        <b/>
        <sz val="9"/>
        <rFont val="Arial"/>
        <family val="2"/>
      </rPr>
      <t xml:space="preserve"> 
</t>
    </r>
    <r>
      <rPr>
        <sz val="9"/>
        <rFont val="Arial"/>
        <family val="2"/>
      </rPr>
      <t xml:space="preserve">La OCI en su seguimiento revisó los siguientes legajos con los A22 (Acta 2.6-1.60/02 28/03/2019). 
• Legajo A22 cuentadante Sandra Liliana Trujillo N° 34567948, recibe bienes del cuentadante César Adolfo Zúñiga N° 79600239. No registra en el formato de traslado de elementos devolutivos la entrega de bienes a la profesional encargada a la fecha del Área de Adquisiciones e Inventarios Sonia Elena Casanova Villano 34546936. 
• Lorena Silva N° 34556321 tiene a cargo bienes entregados por William García Bravo orden entrega N° 20170411, sin entrega al Director Regionalización a Álvaro René Restrepo Garcés N° 87246557.
• No consta el paz y salvo del empleado Jaime León Villegas Arias N°16366388 retirado de la Universidad en la vigencia 2017, ni se evidencia el registro de entrega a la cuentadante Lucía Amparo Guzmán Valencia.  
La responsable de gestión documental informa que la actualización y ajuste de los tipos de realiza el día viernes de cada semana, no obstante es contraria esta afirmación con situaciones que evidencian desactualización en las mismas. 
Para prever controles sobre el traslado de bienes cuando se presenta la reubicación de los empleados, el Área de Adquisiciones e Inventarios solicitó el registro actualizado de funcionarios a la División de Gestión del Talento Humano. 
</t>
    </r>
    <r>
      <rPr>
        <sz val="9"/>
        <color rgb="FFFF0000"/>
        <rFont val="Arial"/>
        <family val="2"/>
      </rPr>
      <t xml:space="preserve">
</t>
    </r>
    <r>
      <rPr>
        <b/>
        <sz val="9"/>
        <color rgb="FFFF0000"/>
        <rFont val="Arial"/>
        <family val="2"/>
      </rPr>
      <t/>
    </r>
  </si>
  <si>
    <r>
      <t xml:space="preserve">La OCI en su seguimiento revisó los siguientes legajos con los A22:
• Legajo A22 cuentadante Sandra Liliana Trujillo N° 34567948, recibe bienes del cuentadante César Adolfo Zúñiga N° 79600239. No se evidenció el formato de traslado de elementos devolutivos a la profesional encargada actualmente del Área de Adquisiciones e Inventarios Sonia Elena Casanova Villano 34546936. 
• Lorena Silva N° 34556321 se evidenció en formato de traslado de bienes entregados por William García Bravo, orden entrega N° 20170411, no se evidenció el formato de traslado de los bienes al Director del Centro de Regionalización Álvaro René Restrepo Garcés N° 87246557.
• No consta en el paz y salvo del ex servidor público Jaime León Villegas Arias N°16366388 quien se retiró de la Institución en la vigencia 2017, tampoco se evidenció el traslado de los bienes a su cargo a la cuentadante Lucía Amparo Guzmán Valencia.
La responsable de la organización y custodia del archivo de gestión indicó que cada viernes, realiza la actualización e inclusión de los tipos documentales en los respectivos legajos de los cuentadantes, no obstante, según revisión realizada por la OCI, el archivo de cuentadantes no se encuentra actualizado.
</t>
    </r>
    <r>
      <rPr>
        <sz val="10"/>
        <color rgb="FFFF0000"/>
        <rFont val="Arial"/>
        <family val="2"/>
      </rPr>
      <t xml:space="preserve">Como control el Área de Adquisiciones e Inventarios debe solicitar de manera periodica el registro de empelados, o incluso solicitar el envío de la copia de la resolución de traslado, renuncia o cualquiera otra situación para efectos de realizar seguimiento al traslado de los bienes y/o actualización del A22. </t>
    </r>
    <r>
      <rPr>
        <sz val="10"/>
        <rFont val="Arial"/>
        <family val="2"/>
      </rPr>
      <t xml:space="preserve">
</t>
    </r>
  </si>
  <si>
    <t xml:space="preserve">
La toma del inventario se realizó en 100%. La marcación se ejecuta con el Plan de Desarrollo Institucional 2018-2022,  proyecto RC 2017-03 inscrito en el Banco de Proyectos Universitario. 
En el acta de seguimiento 2.6-1.60/02 del 28/03/2019 y con oficio 5.4.5-52.2/637 del 22/03/2019 el Área de Adquisiciones e inventarios, reporta la compra de insumos y equipos para la marcación de bienes según contrato N° 5.5 -31.3/061 de 2018: LECTOR RFID UHF C72, LECTOR RFID UHF C1G2 DE ESCRITORIO, IMRESORA SATO CL4NXTM,  TAG DURO METAL UHF C1G2, TAGS/ETIQUETAS RFID, Etiqueta RFID PET de 44x18 mm para activos fijos no metálicos, distancia de lectura de 3 m, RIBBONS DE RESINA 4.3"x1,476' (100mmx450m COMPUTADOR HP ALL IN ONE,  por valor de 66.937.500. 
El software para la marcación se prevé adquirirlo con el mismo proveedor del SRF, utilizando la tecnología radiofrecuencia RFAID. 
El Área de Adquisiciones e Inventarios, informó que el 27 de junio de 2019 el personal de apoyo al proceso de marcación recibió capacitación sobre el funcionamiento de los equipos, además de iniciarse la quema de los TAG que a la fecha va en 414.   </t>
  </si>
  <si>
    <t xml:space="preserve">
La toma del inventario se realizó en 100%. La marcación se ejecuta con el Plan de Desarrollo Institucional 2018-2022,  proyecto RC 2017-03 inscrito en el Banco de Proyectos Universitario. 
En el acta de seguimiento 2.6-1.60/02 del 28/03/2019 y con oficio 5.4.5-52.2/637 del 22/03/2019 el Área de Adquisiciones e inventarios, reporta la compra de insumos y equipos para la marcación de bienes según contrato N° 5.5 -31.3/061 de 2018: LECTOR RFID UHF C72, LECTOR RFID UHF C1G2 DE ESCRITORIO, IMRESORA SATO CL4NXTM,  TAG DURO METAL UHF C1G2, TAGS/ETIQUETAS RFID, Etiqueta RFID PET de 44x18 mm para activos fijos no metálicos, distancia de lectura de 3 m, RIBBONS DE RESINA 4.3"x1,476' (100mmx450m COMPUTADOR HP ALL IN ONE,  por valor de 66.937.500. 
 El Área de Adquisiciones e Inventario realizó una demostración sobre la forma en que realizará la marcación de los bienes inventariados, en el seguimiento realizado por la OCI el 28/03/2019. 
El software para la marcación se prevé adquirirlo con el mismo proveedor del SRF, utilizando la tecnología radiofrecuencia RFAID. 
El Área de Adquisiciones e Inventarios, informó que el 27 de junio de 2019 el personal de apoyo al proceso de marcación recibió capacitación sobre el funcionamiento de los equipos, además de iniciarse la quema de los TAG que a la fecha va en 414.   </t>
  </si>
  <si>
    <t xml:space="preserve">El 21 de marzo de 2019, la Vicerrectoría de Cultura y Bienestar informó sobre las dificultades en la ejecución de las actividades de mejora planteadas, cuyo informe enviado con ofico 7-52/210 prevé:
- Definición Plan de Trabajo para la toma de inventario entre los equipos de la División de Gestión de la Cultura y el Área de Adquisiciones e Inventarios, el cual tomará como apoyo el Sistema de Recursos Físicos- SRF y el Software de Colecciones Colombianas. 
-Elaboración de fichas técnicas como herramienta de datos para consigar en el software Colecciones Colombianas, además de ser cotejadas por el Área de Adquisiciones e Inventarios en el SRF. 
- Capacitación sobre el manejo de colecciones por parte del Museo Nacional de Colombia, para efectos de elaborar protocolos de manejo y control sobre los bienes, actividad con que se podrá tener acceso a la boveda de la Arquidiócesis y realizar el respectivo inventario. 
Con oficio 7-92/483 del 12 de julio de 2019, la Vicerrectoría de Cultura y Bienestar informó sobre las actividades adelantadas en el primer semestre de la vigencia, entre las que se destacan: 
-Descripción y clasificación de piezas de arte y cultura en base de datos excel acorde a la ficha técnica del Ministerio de Cultura. 
-Aplicación de medidas de seguridad en el marco del Plan de Seguridad sobre la colección exhibida en el Casa Museo Mosquera. 
-Sobre los bienes en custodia de la arquidiocésis se trabaja en la eleboración de protocolo de control y seguimiento, con el fin de realizar el respectivo inventario. 
-Como medida preventiva y de conservación sobre los bienes, se capacitó al personal de las Áreas de mantenimiento, Seguridad, Control y Movilidad, Gestión de la Cultura y algunos invitados de los Museos. 
-Para este ejercicio la División de Gestión de la Cultura ha contado con el acompañamiento de Ministerio de Cultura a través del Museo Nacional. 
</t>
  </si>
  <si>
    <r>
      <t xml:space="preserve">                       
 La Oficina de Control Interno en su informe 2.6-52.18/07 de 2018, de seguimiento a los Planes de Mejoramiento, recomendó revisar y fortalecer las actividades y controles del procedimiento "Pérdida o hurto de bienes de propiedad de la Universidad Cauca", código PA-GA.5.4.1-PR-10 versión 3.con lo que los procesos involucrados adelantan las respectivas mejoras.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Con oficio 2.6-52.18/436 del 21/11/2018 la OCI remitió el informe 2.6-52.18/22 de 2018 a la División Administrativa y de Servicios, reteiterando la necesidad de impulsar las actividades a su cargo pendientes de finalizar, como es caso de la gestión de pérdida de bienes. 
En acta 2.6-1.60/02 del 28/03/2019, el Área de Adquisiciones no reportó ningún avance. No obstante con corte a junio de 2019, reportó el proyecto de ajuste al procedimiento código PA-GA-5.4.1-PR-10 "Desarrollo de actividades en caso de pérdida o hurto de bienes de propiedad de la Universidad del Cauca", que prevé desarrollar los lineamientos de la Resolución R 669  de 2005. 
</t>
    </r>
    <r>
      <rPr>
        <b/>
        <sz val="9"/>
        <rFont val="Arial"/>
        <family val="2"/>
      </rPr>
      <t/>
    </r>
  </si>
  <si>
    <r>
      <t xml:space="preserve">El Área de Adquisiciones e Inventarios ejecuta el procedimiento de adquisición del bien, registra las novedades en el SRF y entrega los bienes a los comodatarios. Sus registros documentales no dan cuenta del seguimiento y supervisión realizada a los contratos de comodato, tendientes a verificar el cumplimiento del objeto y el estado de los bienes. 
La OCI conforme a los resultados del acta de seguimiento acta 2.6-1.60/02 del 13/02/18, requirió informar sobre esta actividad de mejora, considerando que el Área de Adquisiciones e Inventario no aportó registros pertinentes e íntegros para validar el compromiso programado en el Plan de Mejoramiento. 
</t>
    </r>
    <r>
      <rPr>
        <b/>
        <u/>
        <sz val="10"/>
        <color rgb="FFFF0000"/>
        <rFont val="Arial"/>
        <family val="2"/>
      </rPr>
      <t xml:space="preserve">
</t>
    </r>
    <r>
      <rPr>
        <sz val="10"/>
        <rFont val="Arial"/>
        <family val="2"/>
      </rPr>
      <t xml:space="preserve">Con oficio 5-52/0390 del 29/05/2019 la Vicerrectoría Administrativa informó sobre la situación de los contratos de comodatos, obteniendo:
1. El contrato de comodato 2.3-12/048 de 2008, comodatario Clinica la Estancia S.A liquidado el 28/07/2015 según consta en acta.
2. Contrato de comodato 2.3-31.7/024 de 2012, la Vicerrectoría Administrativa solicitó informe de supervisión a Rosse Mary Pérez Escobar secretaria general de la Facultad de Ciencias Humanas y Sociales, además de requerirle un oficio para la reasignación de la supervisión en tanto la nueva secretaria general es la universitaria Amaly Tobar Orozco.
3. Con oficio 5.5-52.31.8/447 del 09/05/2019 la Vicerrectoría Administrativa notifica al doctor Oscar Josué Calderón Cortés encargado de la División TIC respecto a la supervisión del contrato en mención, que a la fecha asumia el ingeniero Andrés de los Reyes Guevara quien ya no labora para la Universidad del Cauca. 
4. Con oficio 5.5-52.31.7/449 del 09/05/2019 la Vicerrectoría Administrativa designa al profesional especializado José Reymir Ojeda Ojeda supervisor del contrato de comodato 2.3-31.7/061 de 2016. 
</t>
    </r>
    <r>
      <rPr>
        <u/>
        <sz val="10"/>
        <color rgb="FFFF0000"/>
        <rFont val="Arial"/>
        <family val="2"/>
      </rPr>
      <t xml:space="preserve">Corte 22 de julio de 2017, no se recibió información sobre los resultados de los requerimientos realizados por la Vicerrectoría Administrativa.  </t>
    </r>
    <r>
      <rPr>
        <b/>
        <u/>
        <sz val="10"/>
        <color rgb="FFFF0000"/>
        <rFont val="Arial"/>
        <family val="2"/>
      </rPr>
      <t xml:space="preserve">
</t>
    </r>
  </si>
  <si>
    <t xml:space="preserve">
La OCI con base en el último seguimiento practicado (Acta 2.6-1.60/03 del 13/02/18), recomendó: 
 Revisar y actualizar la normatividad aplicable a la gestión de pérdida y/o hurto de bienes institucionales.
 Revisar y ajustar de manera participativa la documentación del procedimiento PA-GA-5.4.1-PR-10 “Desarrollo de actividades en caso de pérdida, hurto o daño de bienes de propiedad de la Universidad del Cauca”, en cuanto a su concordancia con las normas, objetivo, alcance, actividades, puntos de control y responsable. 
 Socializar con los ejecutores el procedimiento actualizado de pérdida y/o hurto de bienes, para garantizar su correcta implementación y control. 
Sobre estas actividades, el Área de Adquisiciones no reportó ningún avance. Adquirió el compromiso de promover las mejoras que conduzcan a corregir los hallazgos y eliminar sus causas.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</si>
  <si>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Oficina de Control Interno en su informe 2.6-52.18/07 de 2018, de seguimiento a los Planes de Mejoramiento, recomendó revisar y fortalecer las actividades y controles del procedimiento "Pérdida o hurto de bienes de propiedad de la Universidad Cauca", código PA-GA.5.4.1-PR-10 versión 3.con lo que los procesos involucrados adelantan las respectivas mejoras.
La Oficina de Control Interno en informe 2.6-52.18/22 de 2018 de seguimiento a los planes de mejoramiento de la Universidad del Cauca, presentó al Comité Coordinador MECI-CALIDAD los resultados del Plan de Mejoramiento suscrito con la CGR, concluyendo pendiente siete actividades y un avance global del 95,69%. 
Con oficio 2.6-52.18/436 del 21/11/2018 la OCI remitió el informe 2.6-52.18/22 de 2018 a la División Administrativa y de Servicios, reteiterando la necesidad de impulsar las actividades a su cargo pendientes de finalizar, como es caso de la gestión de pérdida de bienes. 
En acta 2.6-1.60/02 del 28/03/2019, el Área de Adquisiciones no reportó ningún avance. No obstante con corte a junio de 2019, reportó el proyecto de ajuste al procedimiento código PA-GA-5.4.1-PR-10 "Desarrollo de actividades en caso de pérdida o hurto de bienes de propiedad de la Universidad del Cauca", que prevé desarrollar los lineamientos de la Resolución R 669  de 2005. 
</t>
  </si>
  <si>
    <t xml:space="preserve">
La toma del inventario se realizó en 100%. La marcación se ejecuta con el Plan de Desarrollo Institucional 2018-2022,  proyecto RC 2017-03 inscrito en el Banco de Proyectos Universitario. 
En el acta de seguimiento 2.6-1.60/02 del 28/03/2019 y con oficio 5.4.5-52.2/637 del 22/03/2019 el Área de Adquisiciones e inventarios, reporta la compra de insumos y equipos para la marcación de bienes según contrato N° 5.5 -31.3/061 de 2018: LECTOR RFID UHF C72, LECTOR RFID UHF C1G2 DE ESCRITORIO, IMRESORA SATO CL4NXTM,  TAG DURO METAL UHF C1G2, TAGS/ETIQUETAS RFID, Etiqueta RFID PET de 44x18 mm para activos fijos no metálicos, distancia de lectura de 3 m, RIBBONS DE RESINA 4.3"x1,476' (100mmx450m COMPUTADOR HP ALL IN ONE,  por valor de 66.937.500. 
El software para la marcación se prevé adquirirlo con el mismo proveedor del SRF, utilizando la tecnología radiofrecuencia RFAID. 
El Área de Adquisiciones e Inventarios, informó que el 27 de junio de 2019 el personal de apoyo al proceso de marcación recibió capacitación sobre el funcionamiento de los equipos, además de iniciarse la quema de los TAG que a la fecha va en 414.   </t>
  </si>
  <si>
    <t xml:space="preserve">Informes mensuales, se encuentran en cada carpeta de obras civiles desde el año 2018. </t>
  </si>
  <si>
    <r>
      <t xml:space="preserve">Es requisito entregar los informes de avance del contrato revisado por el supervisor para iniciar el proceso de pago, tal y como se evidencia en la lista de chequeo de la Division de Gestion Financiera  PA-GA-5.2-OD-4 Lista de chequeo contrato de mandato contrato de obra.docx.,ademas de el porcentage de avance de ejecucion solicitado en el ceertificado de pago,  estos informes igual que toda la documentacion requerida para el pago y la legalizacion del contrato, tiene como destino final el archivo de la Vicerrectoria Administrativa. 
</t>
    </r>
    <r>
      <rPr>
        <u/>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</si>
  <si>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Es requisito entregar los informes de avance del contrato revisado por el supervisor para iniciar el proceso de pago, tal y como se evidencia en la lista de chequeo de la Division de Gestion FinancieraPA-GA-5.2-OD-6 Lista de chequeo contrato de vigilancia, aseo y mantenimiento.docx,ademas de el porcentage de avance de ejecucion solicitado en el ceertificado de pago,  estos informes igual que toda la documentacion requerida para el pago y la legalizacion del contrato, tiene como destino final el archivo de la Vicerrectoria Administrativa.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</si>
  <si>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Se han implementado listas de chequeo, formalizadas y publicadas en el portal LVMEN desde el dia 12-12-2017, de la siguiente manera:                                                                                                                 •  PA-GA-5-OD-1 Lista cheque orden de servicios cuantías mayores 50 SMMLV hasta 100 SMMLV.docx
•  PA-GA-5-OD-2 Lista cheque orden de servicios cuantías menores a 50 SMMLV.docx
•  PA-GA-5-OD-3 Lista de chequeo de contratos de compraventa menores a 50 SMMLV.docx
• PA-GA-5-OD-4 Lista de chequeo de contratos de compraventa de 50 a 100 SMMLV.docx
•  PA-GA-5-OD-5 Lista de chequeo de contratos de suministro menores a 50 SMMLV.docx
• PA-GA-5-OD-6 Lista de chequeo de contratos de suministro de 50 a 100 SMMLV.docx
• PA-GA-5-OD-8 Lista de chequeo de contratos de obras civiles hasta 50 SMMLV.docx
• PA-GA-5-OD-9 Lista de chequeo de contratos de obras civiles de 50 a 100 SMMLV.docx
</t>
    </r>
    <r>
      <rPr>
        <sz val="10"/>
        <color rgb="FFFF0000"/>
        <rFont val="Arial"/>
        <family val="2"/>
      </rPr>
      <t xml:space="preserve">
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</si>
  <si>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r>
      <t xml:space="preserve">Los informes mensuales de las actividades relizadas, son revisados por el supervisor y entregados como requisito para los pagos pactados a la Division de Gestion Financiera y que se pueden verificar en la lista de cheque actualizadas el 03-04-2017 con el codigo PA-GA-5.2-OD-6 Lista de chequeo contrato de vigilancia, aseo y mantenimiento.docx. y las demas listas de cheque para cada tipo contractual enel link de Luvmen de la Division de Gestion financiera, asi como su avance porcentual, que se encuentra en la certificacion de pago,una vez la documentacion este completa y aprobada,se reliza el procedimiento de pago,posterirmente la documentacion es entregada al archivo de la Vicerrectoria Adminsitrativa donde se registra nuevamente que la documentacion este completa y se archiva.
</t>
    </r>
    <r>
      <rPr>
        <sz val="10"/>
        <color rgb="FFFF0000"/>
        <rFont val="Arial"/>
        <family val="2"/>
      </rPr>
      <t xml:space="preserve">Sobre los registros documentales en Acta 2.6-1.60/12 del 05/07/2019 la OCI advirtió sobre las debilidades en el Archivo del Área de Contratación, por cuanto no están organizadas las carpetas contractuales con la integralidad de sus tipos documentales conforme lo prevé la TRD y lista de chequeo. </t>
    </r>
  </si>
  <si>
    <t xml:space="preserve">Seguimiento junio/28/19 - objetivo: Verificar el seguimiento a las actividades pendientes en el Plan de Mejoramiento y revisar algunas actividades ya cumplidas, con el fin de valorar la permanencia y efectividad de la mejora aplicada. </t>
  </si>
  <si>
    <t xml:space="preserve">Número Actividad </t>
  </si>
  <si>
    <t xml:space="preserve">Analisis de la idoneidad del aplicativo en linea de PQRSF adaptada a la necesidad institucional  actual. </t>
  </si>
  <si>
    <t>Analizar las debilidades al Sistema de PQRSF identificadas por los usuarios mediante sondeo de opinion.</t>
  </si>
  <si>
    <t>Realizar sensibilización a las dependencias Universitarias con mayor número de requerimientos y tiempo de mora en sus respuestas</t>
  </si>
  <si>
    <t xml:space="preserve">Capacitar a las dependencias con mayor flujo de PQRSF conforme a la normatividad y procedimientos vigentes.          </t>
  </si>
  <si>
    <t xml:space="preserve">Analizar y aplicar en la matriz de seguimiento los criterios  de  "queja" y reclamo".    </t>
  </si>
  <si>
    <t xml:space="preserve">Capacitacion en Gestion Documental al Administrador del Sistema PQRSF  
  </t>
  </si>
  <si>
    <t>Revision semestral del archivo de gestion del Sistema PQRSF</t>
  </si>
  <si>
    <t>Revision Y Actualizacion del  Procedimiento y Formatos del Sistema PQRSF</t>
  </si>
  <si>
    <t xml:space="preserve">Número actividad </t>
  </si>
  <si>
    <t xml:space="preserve">Respecto de los procedimientos de selección y vinculación de docentes de planta mediante el Acuerdo Académico 020 de 2019, se derogaron las normas anteriores y se subsanaron las debilidades encontradas y lo que corresponde al estatuto profesoral se modificó en lo que se refiere a la lista de elegibles el Acuerdo 024 de 1993; no obstante, la normativa de selección y vinculación de docentes ocasionales, hora cátedra y contrato académico remunerado, no ha sido modificada.
Acta de seguimiento 2.6-1.60/007 del 20 de junio de 2019. </t>
  </si>
  <si>
    <t xml:space="preserve">La OCI verificará los controles establecidos en el Acuerdo 020 de 2019, para determinar su efectividad frente a la corrección del hallazgo y la mitigación de sus causas. </t>
  </si>
  <si>
    <t>Certificados de asistencia: Empresa F&amp;c Consultores; evento: IX Congreso Nacional de Derecho Disciplinario; 35 horas 22,23 y 24 de mayo del 2019.</t>
  </si>
  <si>
    <t xml:space="preserve"> La Profesional Universitaria Liliana Villegas y la Contratista Yamileth Guauña del GCID se actualizaron  en el nuevo Código General Disciplinario, en evento externo llevado a cabo en Bogotá. 
 Para la siguiente capacitación el GCID solicitará a la División de Gestión del Talento Humano incluirla en el Plan Institucional de Capacitación-PIC, por medio de un consultor con el fin de lograr mayor asistencia de universitarios. 
(Acta 2.6-1.60/10)
</t>
  </si>
  <si>
    <t xml:space="preserve"> Existe un borrador de propuesta de la contratista Adriana Benavidez de la Vicerrectoría Administrativa, para la reubicación del Grupo en la estructura orgánica, adscrita a la Rectoría;  no obstante la OCI y la doctora Villegas del GCID argumentaron sobre la garantía de la doble instancia, la connotación de la denominación de Grupo acorde a las prescripciones de los Acuerdos superior 069 y 07 de 2002 y 2006 respectivamente. Con estas precisiones la Vicerrectoría Administrativa y la División de Gestión del Talento Humano adquieren el compromiso de revisar el documento y remitirlo a la Oficina de Planeación y Desarrollo Institucional para efectos del procedimiento de evaluación y aprobación, lo cual se realizará con término a 26 de julio cursante. </t>
  </si>
  <si>
    <t xml:space="preserve"> Previo a la suscripción del nuevo plan de mejoramiento el acta referenciada con fecha del 01/03/ 2019, la Profesional Universitaria del GCID  sustentó a la Vicerrectora Administrativa la necesidad de adecuar las locaciones físicas para implementar la oralidad de los procesos disciplinarios, y aclaró a su solicitud algunos aspectos de sus exigencias en escrito del 01 de febrero de 2019; advirtiendo que su perfil profesional carece de los conocimientos técnicos específicos al asunto. 
Sobre lo anterior, se prevé como compromiso dicha actividad de mejoramiento, la cual carece de  avance, por lo que se adquiere el compromiso de realizar seguimiento al último requerimiento y gestionar su respuesta por la Vicerrectoría Administrativa. 
</t>
  </si>
  <si>
    <t xml:space="preserve">Corte julio 2019 en acta 2.6-1.60/007 del 03/07/2019: De las 21 historias laborales revisadas se evidencia información hasta la vigencia 2018 y parte de 2019, aunque alguna no anexada en las carpetas. 
</t>
  </si>
  <si>
    <t>Acreditación Programas</t>
  </si>
  <si>
    <t>En ejecución</t>
  </si>
  <si>
    <t>Guía elaborada y publicada</t>
  </si>
  <si>
    <t>-En la vigencia 2017 el registro por transferecnia  por concepto de concurrencia de pasivo pensional   por recursos de uso de Ley 30 de 1992 se realizó en un solo valor, y no mensual conforme lo dispone el art. 46 del EFP, y, sus registros en las Unidades</t>
  </si>
  <si>
    <r>
      <rPr>
        <b/>
        <sz val="11"/>
        <rFont val="Arial"/>
        <family val="2"/>
      </rPr>
      <t>PROGRAMACIÓN Y APROBACIÓN DEL PRESUPUESTO UNIVERSITARIO</t>
    </r>
    <r>
      <rPr>
        <sz val="11"/>
        <rFont val="Arial"/>
        <family val="2"/>
      </rPr>
      <t xml:space="preserve">
-En el año 2017 se tuvieron en cuenta partidas de aportes del Gobierno Nacional sin la certificación del Ministerio de Hacienda, sin considerar lo establecido en el artículo 16 Acuerdo 051 Estauto Financiero. 
-En la actividad del ciclo de programación presupuestal relativa a la presentación, discusión y aval del proyecto de presupuesto por parte del Consejo Académico, no se presenta la consolidación integral del presupuesto universitario (funcionamiento, convenios y contratos y regalias), con lo que se reduce únicamente a funcionamiento. 
-Herramientas tecnológicas de apoyo a las proyecciones como SIMCA, SRF, SQUID y Sistemas de Información de la VRI no se consultan como apoyo a la programación del presupuesto.</t>
    </r>
  </si>
  <si>
    <r>
      <rPr>
        <b/>
        <sz val="11"/>
        <rFont val="Arial"/>
        <family val="2"/>
      </rPr>
      <t>PROGRAMACIÓN Y APROBACIÓN DEL PRESUPUESTO UNIVERSITARIO</t>
    </r>
    <r>
      <rPr>
        <sz val="11"/>
        <rFont val="Arial"/>
        <family val="2"/>
      </rPr>
      <t xml:space="preserve">
El proceso de programación presupuestal no ha identificado, valorado ni evaluado los riesgos de gestión y sus acciones de control.</t>
    </r>
  </si>
  <si>
    <r>
      <rPr>
        <b/>
        <sz val="11"/>
        <rFont val="Arial"/>
        <family val="2"/>
      </rPr>
      <t>PROGRAMACIÓN Y APROBACIÓN DEL PRESUPUESTO UNIVERSITARIO</t>
    </r>
    <r>
      <rPr>
        <sz val="11"/>
        <rFont val="Arial"/>
        <family val="2"/>
      </rPr>
      <t xml:space="preserve">
En la elaboración y aprobación del marco económico financiero a mediano plazo se presentan las siguientes situaciones:
-En el contenido de las actas de reunión del COUNFIS se evidencian debilidades en cuanto al registro global de partidas,  distribución por conceptos y falta de unidad de criterio al expresar las cantidades monetarias, generando riesgos en la exactitud, interpretación y confiabilidad de la información y cuantías aprobadas. 
</t>
    </r>
  </si>
  <si>
    <r>
      <rPr>
        <b/>
        <sz val="11"/>
        <rFont val="Arial"/>
        <family val="2"/>
      </rPr>
      <t xml:space="preserve">EJECUCIÓN DEL PRESUPUESTO </t>
    </r>
    <r>
      <rPr>
        <sz val="11"/>
        <rFont val="Arial"/>
        <family val="2"/>
      </rPr>
      <t xml:space="preserve">
Presentan las siguientes situaciones:
</t>
    </r>
    <r>
      <rPr>
        <b/>
        <sz val="11"/>
        <rFont val="Arial"/>
        <family val="2"/>
      </rPr>
      <t xml:space="preserve">Modificaciones: </t>
    </r>
    <r>
      <rPr>
        <sz val="11"/>
        <rFont val="Arial"/>
        <family val="2"/>
      </rPr>
      <t xml:space="preserve">
- Inconsistencias en los registros de modificaciones presupuestales, vacios en cuanto a descripción, frente a documentos soportes y movimientos de adiciones y traslados presupuestales en el Sistema Finanzas Plus (Inconcordancia entre las decisiones de “Adición” y el registro del movimiento de “Reducción; Registros inconsistentes de las resoluciones o acuerdos de aprobación; Registro de rubros inconsistentes frente a lo aprobado; Inconsistencias actos administrativos y fuentes de financiación; Faltan certificaciones. 
</t>
    </r>
    <r>
      <rPr>
        <b/>
        <sz val="10"/>
        <rFont val="Arial Narrow"/>
        <family val="2"/>
      </rPr>
      <t/>
    </r>
  </si>
  <si>
    <r>
      <rPr>
        <b/>
        <sz val="11"/>
        <rFont val="Arial"/>
        <family val="2"/>
      </rPr>
      <t>EJECUCIÓN DEL PRESUPUESTO : GASTOS</t>
    </r>
    <r>
      <rPr>
        <sz val="11"/>
        <rFont val="Arial"/>
        <family val="2"/>
      </rPr>
      <t xml:space="preserve">
Presentan las siguientes situaciones:
-Utilización del NIT-CC-Terceros Varios en los registros de información de ajustes de Registros Presupuestales que pone en riesgo la calidad de información y ejecución por cada beneficiario o contratista.
</t>
    </r>
  </si>
  <si>
    <r>
      <rPr>
        <b/>
        <sz val="11"/>
        <rFont val="Arial"/>
        <family val="2"/>
      </rPr>
      <t xml:space="preserve">PROGRAMA ANUAL DE CAJA </t>
    </r>
    <r>
      <rPr>
        <sz val="11"/>
        <rFont val="Arial"/>
        <family val="2"/>
      </rPr>
      <t xml:space="preserve">
</t>
    </r>
    <r>
      <rPr>
        <b/>
        <sz val="11"/>
        <rFont val="Arial"/>
        <family val="2"/>
      </rPr>
      <t xml:space="preserve">Actos Administrativos de aprobación y modificación </t>
    </r>
    <r>
      <rPr>
        <sz val="11"/>
        <rFont val="Arial"/>
        <family val="2"/>
      </rPr>
      <t xml:space="preserve">
- Motivaciones incompletas, inconsistencias en fechas de expedición y vigencias de adiciones, omiten mención de los actos administrativos de delegación o encargos, diferencias entre quien suscribe el acto y la autoridad facultada, uso de diferentes codificaciones lo que presenta riesgos en la interpretación, aplicación y control. P.ej. Resoluciones 1136 del 30-12-16, 076 del 31-01-2017, R-077 del 31-01-2016, R-084 del 31-01-2017, R-1049 del 14-09-17.
-Presentan términos inadecuados cuando se trata de corregir, aclarar, modificar, adicionar y autorizar, llevando a errores de interpretación frente a los efectos que genera cada concepto.</t>
    </r>
  </si>
  <si>
    <r>
      <rPr>
        <b/>
        <sz val="11"/>
        <rFont val="Arial"/>
        <family val="2"/>
      </rPr>
      <t xml:space="preserve">PROGRAMA ANUAL DE CAJA :  EJECUCIÓN
</t>
    </r>
    <r>
      <rPr>
        <sz val="11"/>
        <rFont val="Arial"/>
        <family val="2"/>
      </rPr>
      <t xml:space="preserve">
-Se evidencia escasos e inefectivos controles en la ejecución del PAC de la vigencia 2017 y 2018   con recursos administrados, porque  se tienen  pagos en mayor cuantía al aprobado como es el caso del mes de enero de 2017,  se adiciona el valor de PAC de gastos de inversión sin considerar los saldos mensuales acumulados al cierre de cada mes, poniendo en riesgo los indicadores de ejecución e imagen frente a la puntualidad y cumplimiento de pagos. </t>
    </r>
  </si>
  <si>
    <r>
      <rPr>
        <b/>
        <sz val="11"/>
        <rFont val="Arial Narrow"/>
        <family val="2"/>
      </rPr>
      <t>PROGRAMACIÓN Y APROBACIÓN DEL PRESUPUESTO UNIVERSITARIO</t>
    </r>
    <r>
      <rPr>
        <sz val="11"/>
        <rFont val="Arial Narrow"/>
        <family val="2"/>
      </rPr>
      <t xml:space="preserve">
Elaboración y aprobación Marco Económico Financiero a mediano plazo:
-Incrementos del IPC sin evidencias de análisis y proyecciones de actividades, en respuesta a necesidades institucionales y proyectos del Plan de Desarrollo, planes de acción y planes de mejoramiento. 
-La OPDI no dispone de evidencia sobre las aprobaciones de los marcos económicos financieros y de gastos a mediano plazo por el COUNFIS, sus ajustes y trámites ante el Consejo Superior y Consejo Académico y su seguimiento.
-En la Resolución de cronograma de elaboración y aprobación del presupuesto, no se considera la actividad relativa al análisis del COUNFIS. 
-En la ejecución del cronograma no se evidencian las reuniones del COUNFIS para el concepto y aval del Plan Anual Operativo de Inversiones ni la presentación al Consejo Académico. 
-Las actas de reunión del COUNFIS no registran concepto sobre el análisis de los marcos económicos financieros y de gasto de mediano plazo. </t>
    </r>
  </si>
  <si>
    <r>
      <rPr>
        <b/>
        <sz val="11"/>
        <rFont val="Arial"/>
        <family val="2"/>
      </rPr>
      <t>EJECUCIÓN DEL PRESUPUESTO: INGRESOS</t>
    </r>
    <r>
      <rPr>
        <sz val="11"/>
        <rFont val="Arial"/>
        <family val="2"/>
      </rPr>
      <t xml:space="preserve">
- Inconsistencias en el registro de ingresos presupuestals de aportes del gobierno nacional en vigencia 2017, considerando recaudos de P.A.C. del mes de marzo de 2016 según documento D800 – 201700008 del 23/03/2017. </t>
    </r>
    <r>
      <rPr>
        <sz val="11"/>
        <color rgb="FF00B050"/>
        <rFont val="Arial"/>
        <family val="2"/>
      </rPr>
      <t xml:space="preserve">
</t>
    </r>
    <r>
      <rPr>
        <sz val="11"/>
        <rFont val="Arial"/>
        <family val="2"/>
      </rPr>
      <t xml:space="preserve">-En los registros de la Unidades 01 y 03 por giros del MEN para gastos de funcionamiento - concurrencia pensiones del año 2017  se encuentran inconsitencias  de información en cuanto al  NIT, mes y vigencia de giro, generando riesgos de exactitud e interpretación. 
</t>
    </r>
    <r>
      <rPr>
        <b/>
        <sz val="10"/>
        <rFont val="Arial Narrow"/>
        <family val="2"/>
      </rPr>
      <t/>
    </r>
  </si>
  <si>
    <t>Los procedimientos  no guían la  Elaboracion del Presupuesto Universitario, ni se integra con los sistemas de información financiera.</t>
  </si>
  <si>
    <t>Situaciones administrativas de carácter general, que afectan  el cierre de periodo fiscal  e inicio de la siguiente vigencia.</t>
  </si>
  <si>
    <t>Establecer mecanismos de control efectivos a la ejecución del gasto frente al  PAC.</t>
  </si>
  <si>
    <t>Oficina de Planeación y Desarrollo Institucional - División Gestión Financiera</t>
  </si>
  <si>
    <t>Presupuesto</t>
  </si>
  <si>
    <t xml:space="preserve">2.6-52.18/439 del 22/10/2019 último requerimiento sin respuesta de formulación PM. </t>
  </si>
  <si>
    <t>Kevin – Diego</t>
  </si>
  <si>
    <t xml:space="preserve"> Kevin - Diego</t>
  </si>
  <si>
    <t>Kevin - Diego</t>
  </si>
  <si>
    <t>Kevin</t>
  </si>
  <si>
    <t xml:space="preserve">Camilo - Deysi </t>
  </si>
  <si>
    <t>Kevin - Olga</t>
  </si>
  <si>
    <t>12/11/2019</t>
  </si>
  <si>
    <t>Hora</t>
  </si>
  <si>
    <t>Comisión estudios
Evaluación docente
Selección docente
Posgrados</t>
  </si>
  <si>
    <t>eKogui - comisión estudio</t>
  </si>
  <si>
    <t>Centro de Posgrados.</t>
  </si>
  <si>
    <t>Miguel - Diego</t>
  </si>
  <si>
    <t xml:space="preserve">Deysi - Camilo </t>
  </si>
  <si>
    <t>Olga - Deysi - Diego</t>
  </si>
  <si>
    <t>Oficina Jurídica</t>
  </si>
  <si>
    <t>Talento Humano</t>
  </si>
  <si>
    <t>Estampillas</t>
  </si>
  <si>
    <t>PAA</t>
  </si>
  <si>
    <t>Cafeterías</t>
  </si>
  <si>
    <t>Unidad de Salud y TH</t>
  </si>
  <si>
    <t>Deysi - Miguel</t>
  </si>
  <si>
    <t xml:space="preserve">Camilo </t>
  </si>
  <si>
    <t xml:space="preserve">Observación </t>
  </si>
  <si>
    <t xml:space="preserve">El 12/11/2019 remitirán propuesta a OCI. </t>
  </si>
  <si>
    <t xml:space="preserve">El 12/11/2019 la OCI asesorará en la metodología de formulación. </t>
  </si>
  <si>
    <t xml:space="preserve">Se otorgó plazo hasta el 01/11/2019. </t>
  </si>
  <si>
    <r>
      <t xml:space="preserve">Se hará seguimiento sin la formulación, sobre cada hallazgo. Vencido plazo de formulación 31/10/2019.  </t>
    </r>
    <r>
      <rPr>
        <b/>
        <sz val="10"/>
        <rFont val="Arial"/>
        <family val="2"/>
      </rPr>
      <t xml:space="preserve">Miguel enviar nota. </t>
    </r>
  </si>
  <si>
    <t xml:space="preserve">Oficio 2.6-52.18/113 del 06/03/2019. </t>
  </si>
  <si>
    <t xml:space="preserve">Salud Integral </t>
  </si>
  <si>
    <t xml:space="preserve">Kevin </t>
  </si>
  <si>
    <t xml:space="preserve">Último requerimiento oficio 2.6-52.18/446 del 29/10/2019. </t>
  </si>
  <si>
    <t xml:space="preserve">Se envío para formulación. </t>
  </si>
  <si>
    <t xml:space="preserve">Vicerrectoría Administrativa. </t>
  </si>
  <si>
    <t xml:space="preserve">Solicitar a la  División de Tecnologías de la Información y las Comunicaciones entrega Oficial del aplicativo en linea actualizado. </t>
  </si>
  <si>
    <t>Carencia de motivación y claridad en las respuestas de las PQR</t>
  </si>
  <si>
    <t>Inefectividad de los medios utilizados para la difusión de información sobre los canales de recepción de PQRSF.</t>
  </si>
  <si>
    <t xml:space="preserve">Falta de sensibilización sobre la importancia de contestar las PQRSF dentro de los términos legales.  </t>
  </si>
  <si>
    <t>Determinar y conceptuar los criterios de calidad exigibles en las respuestas de las PQR.</t>
  </si>
  <si>
    <t xml:space="preserve">Socializar en las capacitaciones los criterios exigibles y el control que ejercerá la Secretaría General. </t>
  </si>
  <si>
    <t xml:space="preserve">Verificar la aplicación de los criterios de calidad en las respuestas de las PQR, y devolver al responsable en caso de incumplimiento.  </t>
  </si>
  <si>
    <t xml:space="preserve">Diseñar y publicar en las carteleras institucionales información sobre las canales de recepción de las PQRSF. </t>
  </si>
  <si>
    <t>Publicar en las redes sociales institucionales información sobre las canales de recepción de las PQRSF.</t>
  </si>
  <si>
    <t xml:space="preserve">Publicar en el banner noticias del portal web institucional información sobre las canales de recepción de las PQRSF. 
</t>
  </si>
  <si>
    <t xml:space="preserve">Realizar visitas misionales conjuntas entre la Secretaría General y la Oficina de Control Interno a cada dependencia con incumplimientos en los criterios establecidos para las respuestas a las PQR. </t>
  </si>
  <si>
    <t xml:space="preserve">Suscribir compromisos con las diferentes dependencias con el fin de dar cumplimiento a los criterios establecidos para las respuestas de las PQR. </t>
  </si>
  <si>
    <t xml:space="preserve">Realizar seguimiento a los compromisos acordados. </t>
  </si>
  <si>
    <t xml:space="preserve">Implementar estrategias efectivas de socialización de los canales de recepción de PQRSF. </t>
  </si>
  <si>
    <t xml:space="preserve">Dar continuidad a la ejecución de estrategias de sensibilización con el fin de concientizar a los servidores universitario sobre el derecho fundamental de petición. </t>
  </si>
  <si>
    <t xml:space="preserve">
Fortalecer los controles aplicados a la calidad de la respuesta de las PQR. </t>
  </si>
  <si>
    <t xml:space="preserve">Carencia de motivación y claridad en las respuestas de las PQR. </t>
  </si>
  <si>
    <t>Criterios determinados</t>
  </si>
  <si>
    <t xml:space="preserve">Capacitaciones realizadas. </t>
  </si>
  <si>
    <t xml:space="preserve">Control implementado. </t>
  </si>
  <si>
    <t>Carteleras diseñadas y publicadas</t>
  </si>
  <si>
    <t>Publicación realizada</t>
  </si>
  <si>
    <t>Visitas realizadas</t>
  </si>
  <si>
    <t>Compromisos suscritos</t>
  </si>
  <si>
    <t>Inexistencia de un Plan de capacitación institucional consolidado y articulado con los planes de acción de las facultades y las oportunidades de mejora resultantes del informe de autoevaluación para el proceso de reacreaditación Institucional.</t>
  </si>
  <si>
    <t xml:space="preserve">Falta de directriz completa que permita la consolidación de un plan de capacitación </t>
  </si>
  <si>
    <t xml:space="preserve">Consolidar un plan de capacitación acorde con las necesidades de cualificación de los docentes donde se integren todas las actividades y programas. </t>
  </si>
  <si>
    <t xml:space="preserve">Elaboración y ejecución de un plan de capacitación docente. </t>
  </si>
  <si>
    <t>Plan de capacitación elaborado y ejecutado.</t>
  </si>
  <si>
    <t>Inexistencia de reglamentación o procedimientos documentados que ayuden a la formulación de los Planes de capacitación docente y a la operación de las comisiones académicas.</t>
  </si>
  <si>
    <t xml:space="preserve">Reglamentar las actividades de formulación y ejecución del plan de capacitación docente </t>
  </si>
  <si>
    <t xml:space="preserve">Elaboración de una herramienta que permita la fomulación y ejecución del plan de capacitación docente </t>
  </si>
  <si>
    <t xml:space="preserve">Procedimiento documentado y ejecutado </t>
  </si>
  <si>
    <t xml:space="preserve">La normativa interna y los procedimientos no regulan integralmente los aspectos relativos a la comisión académica </t>
  </si>
  <si>
    <t xml:space="preserve">Carencia de reglamentación clara, la cual determine las condiciones para las comisiones académicas </t>
  </si>
  <si>
    <t xml:space="preserve">Identificar y reglamentar el procedimiento de comisión académica </t>
  </si>
  <si>
    <t>Elaboración del reglamento que permita regular el procedimiento de comisión académica</t>
  </si>
  <si>
    <t xml:space="preserve">Acuerdo aprobado </t>
  </si>
  <si>
    <t>Herramientas inadecuadas para el  control de las comisiones.</t>
  </si>
  <si>
    <t xml:space="preserve">No hay armonizacion entre las herramientas y el procedimiento de comisiones académicas, lo que no permite un control adecuado a las mismas. </t>
  </si>
  <si>
    <t xml:space="preserve">determinar herramienta que permita el seguimiento y contro al otorgamiento y entrega de informes de las comisiones academicas </t>
  </si>
  <si>
    <t xml:space="preserve">Ajuste y aplicación de las herramientas utilizadas para el otorgamiento y entrega de informes de comisiones académicas   </t>
  </si>
  <si>
    <t xml:space="preserve">Herramientas ajustadas  </t>
  </si>
  <si>
    <t>Falta de técnica jurídica en elaboración de las resoluciones de otorgamiento de comisiones académicas.</t>
  </si>
  <si>
    <t xml:space="preserve">Falta de motivación en los actos administrativos de otorgamiento de comisiones académicas  </t>
  </si>
  <si>
    <t xml:space="preserve">Modificación de la parte motiva de las resoluciones expedidas para comisión académica </t>
  </si>
  <si>
    <t xml:space="preserve">Elaboración de la modificación de la parte motiva de las resoluciones de la comisión académica </t>
  </si>
  <si>
    <t xml:space="preserve">Resolución Modificada </t>
  </si>
  <si>
    <t xml:space="preserve">Ausencia de controles al otorgamiento de las comisiones académicas </t>
  </si>
  <si>
    <t xml:space="preserve">No existe control armonico para el otorgamieno de comisiones academicas </t>
  </si>
  <si>
    <t xml:space="preserve">Creación de un mecanismo en SIMCA, que permita controlar las comisiones académicas por docentes. </t>
  </si>
  <si>
    <t>Elaboración de un aplicativo que permita controlar las comisiones académicas</t>
  </si>
  <si>
    <t xml:space="preserve">Aplicativo en SIMCA </t>
  </si>
  <si>
    <t>No se realiza seguimiento a los compromisos y obligaciones del beneficiario.</t>
  </si>
  <si>
    <t xml:space="preserve">Inexistencia  de acompañamiento a los compromisos y obligaciones de cada uno de los beneficiarios, por parte de la Facultad  </t>
  </si>
  <si>
    <t xml:space="preserve">creación de un mecanismo que permita desde las Facultades hacerle seguirmiento a cada comisíón </t>
  </si>
  <si>
    <t>Control mensual a los compromisos y obligaciones de los beneficiario</t>
  </si>
  <si>
    <t xml:space="preserve">aplicativo en excel </t>
  </si>
  <si>
    <t>Debilidadeds en la gestión documental en las unidades académicas.</t>
  </si>
  <si>
    <t xml:space="preserve">Inaplicación de las normas de gestión documental </t>
  </si>
  <si>
    <t>Organizar el archivo de gestión conforme a la normatividad vigente</t>
  </si>
  <si>
    <t xml:space="preserve">Aplicación de las técnicas de archivo en las unidades académicas </t>
  </si>
  <si>
    <t xml:space="preserve">archivo ajustado a las normas documentales vigentes </t>
  </si>
  <si>
    <t>Comisión Académica</t>
  </si>
  <si>
    <t xml:space="preserve">Software para automatizar los documentos recibidos por VU. Está en fase de formulación del proyecto por la División TIC´S. La OCI verificará sí este considera la problemática definida frente a la carencia de un aplicativo que opere para gestionar las PQRSF. 
</t>
  </si>
  <si>
    <t xml:space="preserve">No se tiene avance. Sin embargo la Secretaría General verifica las respuestas frente a atributos de claridad, coherencia y especificidad frente al asunto manifestador por el peticionario y/o quejoso. Estos elementos permiten verificar una respuesta de fondo. La OCI recomendó aplicar una estrategia efectiva que permita la interiorización y sensibilización frente a los servidores universitarios que intervienen en las respuestas de las PQRSF. </t>
  </si>
  <si>
    <t xml:space="preserve">La Secretaría General programó jornadas de capacitación para fortalecer las competencias en las políticas y normas de gestión documental y del Sistema de PQRSF.  A la fecha se han practicado nueve capacitaciones a los siguientes procesos: Admisiones, División TICS, Centro de Gestión de las Comunicaciones, FACNED, CECAV, Centro de Posgrados, Taller Editorial, Facultad de Ingenierí Electrónica, Facultad de Ingeniería Civil y Facultad de Ciencias Contables, VRI, Museo Historia Natural, División de Gestión de sAlud Integral, Facultad d eSalud, FAcultad de Artes, Derecho, Sede Norte Santander, Unilingua, CUS, Unidad de Salud, Salud en el Trabajo. 
En las capacitaciones se entregó folleto con el procedimiento de gestión de las PQRSF. 
Pendiente Facultad de Agrarias y Vicerrectoría Administrativa. </t>
  </si>
  <si>
    <r>
      <t xml:space="preserve">Registros asistencia desde 18 de octubre hasta el 14 de noviembre de 2019. 
</t>
    </r>
    <r>
      <rPr>
        <b/>
        <sz val="10"/>
        <color rgb="FF00B050"/>
        <rFont val="Arial"/>
        <family val="2"/>
      </rPr>
      <t xml:space="preserve">Pendiente envío Plan de Trabajo o cronograma. 
Folleto. </t>
    </r>
  </si>
  <si>
    <t xml:space="preserve">Cuando la respuesta emitida por el funcionario responsable no es de fondo, la Secretaría General advierte respecto al incumplimiento del núcleo esencial del derecho de petición. Vr.gr oficio 2.1-70/2590 del 20/11/2019 remitido a la División de Gestión de Salud Integral y Desarrollo Humano en virtud de su respuesta de solicitud de reliquidación. </t>
  </si>
  <si>
    <t xml:space="preserve">Se diseñó folleto físico con contenidos del procedimiento de gestión de las PQRSF y se entregaron en las capacitaciones. </t>
  </si>
  <si>
    <t xml:space="preserve">Se reubicó el  canal de recepción de PQRSF en el portal web institucional. </t>
  </si>
  <si>
    <t>La Secretaría General realiza seguimiento a las PQR vencidas y sin respuesta de fondo. No obstante, no es visible el control aplicado frente a la mejora que debe ejecutar el proceso involucrado. La OCI recomienda prever en las visitas recomendaciones de mejora y/o compromisos que permitan evitar la debild</t>
  </si>
  <si>
    <t xml:space="preserve">Depende de la actividad anterior. </t>
  </si>
  <si>
    <t xml:space="preserve">La Secretaría General articulará trabajo con la OCI para realizar visitias misionales, en la primera semana de diciembre. </t>
  </si>
  <si>
    <r>
      <t xml:space="preserve">En el informe 2.6-52.18/015 de 2018 de seguimiento al primer semestre 2018, la OCI evidenció mejoras en la gestión documental, pendiente el retiro de material metálico en algunas carpetas. 
El archivo se encuentra organizado hasta el 14 de noviembre de 2019. La OCI reitera su recomendación de retirar el material metálico de los tipos documentales. REVISAR AVANCE. 
</t>
    </r>
    <r>
      <rPr>
        <b/>
        <u/>
        <sz val="8"/>
        <rFont val="Arial"/>
        <family val="2"/>
      </rPr>
      <t xml:space="preserve">En el siguiente informe la OCI evaluará la efectividad de las actividades y de ser caso las replanteará. </t>
    </r>
  </si>
  <si>
    <t>Implementart el aplicativo en linea   el cual permita conocer el estado actual de las PQRSF al usuario</t>
  </si>
  <si>
    <t xml:space="preserve">ACUERDO </t>
  </si>
  <si>
    <t>CAFETERÍAS Y MONITORIAS</t>
  </si>
  <si>
    <r>
      <t xml:space="preserve">PERMANESER 
</t>
    </r>
    <r>
      <rPr>
        <b/>
        <sz val="12"/>
        <color rgb="FFFF0000"/>
        <rFont val="Arial Narrow"/>
        <family val="2"/>
      </rPr>
      <t xml:space="preserve">
Cuáles son los resultados del Plan de Acción 2019. </t>
    </r>
  </si>
  <si>
    <t>¿Cuál es el avance y control a la ejecución presupuestal del proyecto?</t>
  </si>
  <si>
    <t>ESTADÍSTICAS Y FUENTES DE DESERCIÓN
¿Qué estadísticas se tiene sobre la deserción de manera unificada y útil a la toma de decisiones?</t>
  </si>
  <si>
    <t>¿Existe el diagnóstico?</t>
  </si>
  <si>
    <t>¿Seguimiento a los proyectos estratégicos de bienestar universitario que desarrollen requerimientos CNA?</t>
  </si>
  <si>
    <t>¿Ajuste de procedimientos del Proceso?
Cuáles</t>
  </si>
  <si>
    <t>¿Seguimiento al plan de acción y al presupuesto de bienestar?</t>
  </si>
  <si>
    <t>CATALINA</t>
  </si>
  <si>
    <t>¿Mejoras en la gestión documental?</t>
  </si>
  <si>
    <t xml:space="preserve">La Vicerrectoría Administrativa remitió para concepto de la Oficina Jurídica el proyecto de reforma al Acuerdo 064 de 2008
(Acta 2.6-1.60/09 y 2.6-1.60/12 del 2019)
Corte junio 2019 la Vicerrectoría Administrativa reportó el proyecto de reforma al Acuerdo 064 de 2008, sobre lo que la OCI asignó avance del 50%. Para este seguimiento corte noviembre 2019, se informa que el proyecto continúa en revisión por la Oficina Jurídica, sin ningún avance adicional.  </t>
  </si>
  <si>
    <t xml:space="preserve">La Vicerrectoría Administrativa remitió para concepto de la Oficina Jurídica el proyecto de reforma al Acuerdo 064 de 2008
Corte junio 2019 la Vicerrectoría Administrativa reportó el proyecto de reforma al Acuerdo 064 de 2008, sobre lo que la OCI asignó avance del 50%. Para este seguimiento corte noviembre 2019, se informa que el proyecto continúa en revisión por la Oficina Jurídica, sin ningún avance adicional.  </t>
  </si>
  <si>
    <t>informe 5-52/453 del 21/06/2019. 
Acta 2.6-1.60/23 del 26/11/2019</t>
  </si>
  <si>
    <t>Sujeto a la actividad 1
Acta 2.6-1.60/23del 26/11/2019</t>
  </si>
  <si>
    <t>Sujeto a la actividad 1
Acta 2.6-1.60/23 del 26/11/2019</t>
  </si>
  <si>
    <t xml:space="preserve">• Esta actividad se replanteó de tal manera que la Vicerrectoría Administrativa proyectó un único procedimiento para la “Selección y evaluación de proveedores”, el cual orientará en los demás procedimientos específicos de contratación, en lo relativo a lo que corresponde a la evaluación de proveedores.  </t>
  </si>
  <si>
    <t>Procedimiento de selección y evaluación de proveedores</t>
  </si>
  <si>
    <t xml:space="preserve">• Corte junio 2019 la asignación de avance correspondió al 25%, sujeto al desarrollo de la primera jornada programada para el 01 de agosto de 2019, la cual fue postergada para el 12 de diciembre de 2019. </t>
  </si>
  <si>
    <t xml:space="preserve">Corte junio 2019 la asignación de avance correspondió al 25%, sujeto al desarrollo de la primera jornada programada para el 01 de agosto de 2019, la cual fue postergada para el 12 de diciembre de 2019. </t>
  </si>
  <si>
    <t xml:space="preserve">• Esta actividad depende de las actividades de mejoramiento previas. </t>
  </si>
  <si>
    <t xml:space="preserve">• Los pliegos se realizan de manera articulada entre las áreas técnicas y jurídicas, contando con la asesoría del equipo de ingenieros contratistas que apoyan la Vicerrectoría Administrativa. La Vicerrectoría Administrativa cuenta con un equipo técnico que apoya la ejecución de los contratos. </t>
  </si>
  <si>
    <t>No se prevén políticas de operación que direccionen la gestión del subproceso objeto de evaluación, hacia la implementación de estrategias de los objetivos institucionales</t>
  </si>
  <si>
    <t xml:space="preserve">
El Área de Seguridad, Control y Movilidad no cuenta con políticas de operación que armonice y articule sus funciones y servicios con las políticas y objetivos de los procesos e institucionales
</t>
  </si>
  <si>
    <t xml:space="preserve">
Formular e implementar la política de operación del Área de Seguridad, Control y Movilidad.    
</t>
  </si>
  <si>
    <t xml:space="preserve">Diseñar la política de operación del Área de Seguridad, Control y Movilidad. </t>
  </si>
  <si>
    <t>PolÍtica  diseñada</t>
  </si>
  <si>
    <t xml:space="preserve">Formalizar la política de operación del Área de Seguridad, Control y Movilidad. </t>
  </si>
  <si>
    <t>PolÍtica formalizada</t>
  </si>
  <si>
    <t xml:space="preserve">Socializar la política de operación del Área de Seguridad, Control y Movilidad </t>
  </si>
  <si>
    <t>PolÍtica socializada</t>
  </si>
  <si>
    <t xml:space="preserve">Implementar la política de operación del Área de Seguridad, Control y Movilidad.  </t>
  </si>
  <si>
    <t>PolÍtica implementada</t>
  </si>
  <si>
    <t xml:space="preserve">Verificar semestralmente el cumplimiento de política de operación del Área de Seguridad, Control y Movilidad. 
</t>
  </si>
  <si>
    <t>PolÍtica evaluada</t>
  </si>
  <si>
    <t xml:space="preserve">La documentación del procedimiento no guía la operación por deficiencias de orden técnico en su construcción.
</t>
  </si>
  <si>
    <t xml:space="preserve">Deficiencia en la elaboración de los procedimientos del subproceso, en cuanto a la determinación del responsable, alcance, marco normativo, actividades y puntos de control. 
</t>
  </si>
  <si>
    <t xml:space="preserve">
Evaluar y Ajustar el procedimiento Servicio de Transporte PA-GA-5.4.4-PR-1 con el fin de garantizar una correcta prestación del servicio de transporte.
</t>
  </si>
  <si>
    <t xml:space="preserve">Revisar y actualizar del procedimiento servicio de transporte
 </t>
  </si>
  <si>
    <t>Procedimiento de servicio de transporte revisado y ajustado</t>
  </si>
  <si>
    <t>Formalizar de los ajustes realizados en el procedimiento servicio de transporte</t>
  </si>
  <si>
    <t>Procedimiento servicio de transporte ajustado, formalizado</t>
  </si>
  <si>
    <t>Socializar semestralmente el procedimiento ajustado y actualizado con los funcionarios involucrados en el servicio de transporte</t>
  </si>
  <si>
    <t>Procedimiento servicio de transporte ajustado socializado</t>
  </si>
  <si>
    <t>Inexistencia de protocolos e inaplicación de procedimientos de control de movilización de los vehículos, en garantía de calidad y seguridad en el servicio</t>
  </si>
  <si>
    <t xml:space="preserve">
Deficiencia en la aplicación de los controles para la salida de los vehículos, en garantía de calidad y seguridad del servicio del subproceso.
</t>
  </si>
  <si>
    <t>Documentar y evaluar la aplicación del protocolo referente a la movilización de los vehículos, garantía de la calidad y seguridad del servicio.</t>
  </si>
  <si>
    <t>Protocolos elaborado</t>
  </si>
  <si>
    <t xml:space="preserve">Formalizar el protocolo y articularlo con el Procedimiento Servicio de Transporte PA-GA-5.4.4-PR-1. </t>
  </si>
  <si>
    <t>Protocolo formalizado</t>
  </si>
  <si>
    <t xml:space="preserve">Socializar el protocolo y el chequeo diario de inspección para garantizar su aplicación.  </t>
  </si>
  <si>
    <t>Protocolo socializado</t>
  </si>
  <si>
    <t>Implementar el protocolo y el chequeo diario de inspección</t>
  </si>
  <si>
    <t>protocolos implementado</t>
  </si>
  <si>
    <t xml:space="preserve">Verificar con periodicidad la implementación del protocolo y el chequeo diario </t>
  </si>
  <si>
    <t>Protocolo evaluado</t>
  </si>
  <si>
    <t>Vehículos sin equipos ni elementos de dotación básica</t>
  </si>
  <si>
    <t>.. Débil  gestión de los documentos de control de la dotación básica  de los vehículos del parque automotor</t>
  </si>
  <si>
    <t>Fortalecer los controles para el cumplimiento de los elementos básicos de los vehículos, a través de herramientas tecnológicas y operativas</t>
  </si>
  <si>
    <t>Elaborar un calendario de programación y seguimiento a la calidad de los elementos de dotación básica de los vehículos..</t>
  </si>
  <si>
    <t>Calendario elaborado</t>
  </si>
  <si>
    <t>Verificar el cumplimiento de la dotación básica de los vehículos a través de la lista de chequeo.</t>
  </si>
  <si>
    <t>Dotación verificada</t>
  </si>
  <si>
    <t>Revisar con periodicidad quincenal   el cumplimiento de la dotación básica de los vehículos a través la coordinación de área se seguridad, control y movilidad.</t>
  </si>
  <si>
    <t>Controles quincenales realizados</t>
  </si>
  <si>
    <t xml:space="preserve">La información que arrojan las diversas fuentes, relativa al servicio de transportes es inconsistente, incompleta y confusa, lo que genera una incertidumbre que impide la buena gestión. </t>
  </si>
  <si>
    <t>Controles inefectivos en la ejecución de  los recursos económicos asignados para el contrato de suministro.</t>
  </si>
  <si>
    <t>Fortalecer lo controles aplicados ejecución de  los recursos económicos asignados para los contratos de suministro.</t>
  </si>
  <si>
    <t>La gestión documental no cumple con las disposiciones generales e internas que regulan la materia.</t>
  </si>
  <si>
    <t>Incorrecta aplicación de las políticas de gestión documental del área de seguridad, control y movilidad.</t>
  </si>
  <si>
    <t>Organizar el archivo del subproceso, acorde con las normas, políticas y procedimientos vigentes de gestión documental.</t>
  </si>
  <si>
    <t>Organizar el archivo conforme a los parámetros de la gestión documental vigentes</t>
  </si>
  <si>
    <t>Archivo organizado</t>
  </si>
  <si>
    <t xml:space="preserve">
Realizar seguimiento de organización del archivo y de la gestión documental acorde con la normatividad vigente</t>
  </si>
  <si>
    <t>Acta diseñada e implementada</t>
  </si>
  <si>
    <t>Asistir a las jornadas de capacitación de correcto uso de las políticas y procedimientos de gestión documental.</t>
  </si>
  <si>
    <t xml:space="preserve">No se encuentran identificados los riesgos de gestión y corrupción para el subproceso de gestión de seguridad y movilidad </t>
  </si>
  <si>
    <t>Gestionar los riesgos de corrupción y gestión del servicio de transporte.</t>
  </si>
  <si>
    <t xml:space="preserve">Riesgos gestionados </t>
  </si>
  <si>
    <t xml:space="preserve">Relaciones conflictivas de los universitarios </t>
  </si>
  <si>
    <t>Estrés laboral, no desarrollo de actividades que mejoren el clima laboral</t>
  </si>
  <si>
    <t>Gestionar la intervención del Área de seguridad y salud en el trabajo</t>
  </si>
  <si>
    <t>Solicitar diagnostico al área de seguridad y salud en el trabajo</t>
  </si>
  <si>
    <t>Solicitud realizada</t>
  </si>
  <si>
    <t>Realizar seguimiento a los correctivos que se deban implementar por el área de seguridad y salud en el trabajo</t>
  </si>
  <si>
    <t>Seguimiento realizado</t>
  </si>
  <si>
    <t>Diseñar e implementar herramienta de control, seguimiento y administración de  los recursos económicos asignados para los contratos de suministro.</t>
  </si>
  <si>
    <t xml:space="preserve">Herramienta diseñada e implementada
</t>
  </si>
  <si>
    <t>La gestión del riesgo no ha sido considerada como un componente estratégico para la gestión del servicio de transporte.</t>
  </si>
  <si>
    <t xml:space="preserve">Identificar los riesgos de gestión y corrupción para el subproceso.
</t>
  </si>
  <si>
    <t>Puntaje cumplimiento</t>
  </si>
  <si>
    <t xml:space="preserve">Área de Seguridad y Movilidad </t>
  </si>
  <si>
    <t xml:space="preserve">Transporte </t>
  </si>
  <si>
    <t>Se presentó una propuesta en borrador que  contiene la estructura del acuerdo, un recopilado de las normas sobre comisiones de estudio y una propuesta del procedimiento  a implementar.
Acta de seguimiento 2.6-1.60/016 del 20 de noviembre de 2019</t>
  </si>
  <si>
    <t>En el anterior seguimiento la Vicerrectoría Académica trabajo en la creación de procedimiento y formatos integrales para la operatividad, sin embargo, no se han realizado su socialización con la Oficina Jurídica lo que da lugar a que no se logre desarrollar íntegramente la actividad. 
Acta de seguimiento 2.6-1.60/016 del 20 de noviembre de 2019</t>
  </si>
  <si>
    <t>La minuta de contrato aún cuenta con debilidad en lo referente a la entrega del documento de reintegro, poder especial de los docentes en el exterior para facilitar trámites y tiempos de entrega de títulos. 
Acta de seguimiento 2.6-1.60/016 del 20 de noviembre de 2019</t>
  </si>
  <si>
    <t>La Oficina Jurídica  realiza seguimiento a los contratos a través de una herramienta excel la cual se encuentra actualizada a las vigencias 2005 y 2019, con lo siguiente ítems: 
No. Contrato, Docente, Nivel de estudios y área de estudios, Valor de los Otro Si, Tiempo de Duración, Prorrogas, Resoluciones, Reintegros, Vigencia de póliza, Contraprestación, Lugar de ejecución, Facultad y Constancia de Título.
Se orienta sobre la necesidad de anexar a dicha matriz lo atinente a pagarés.
Acta de seguimiento 2.6-1.60/016 del 20 de noviembre de 2019</t>
  </si>
  <si>
    <t>La Oficina Jurídica realiza requerimientos a las Facultades cuyos docentes culminaron con la prestación de servicios, para realizar el trámite de liquidación del contrato. Se insiste en documentar el formato de liquidación en la plataforma LVMEN.
Acta de seguimiento 2.6-1.60/016 del 20 de noviembre de 2019</t>
  </si>
  <si>
    <t>Una vez se integre y ajuste los procedimientos de otorgamiento de  comisiones de estudios, la Oficina Jurídica junto con Vicerrectoría Académica determinaran y ajustaran las herramientas a aplicar.
Acta de seguimiento 2.6-1.60/016 del 20 de noviembre de 2019</t>
  </si>
  <si>
    <t>La Oficina Jurídica creo formatos estándar para la entrega de informes y el proceso de reintegro, la OCI recomienda documentarlos en la plataforma LVMEN.
Acta de seguimiento 2.6-1.60/016 del 20 de noviembre de 2019</t>
  </si>
  <si>
    <t>De la revisión de 11 carpetas contractuales se encuentra que el 90% de las carpetas revisadas cuentan con los informes de supervisión y la documentación requerida en el Acuerdo 064 de 2008, sin embargo, se logra evidenciar que faltan firmas de aprobación de garantías, a lo cual la Oficina Jurídica se encuentra realizando requerimientos.
Acta de seguimiento 2.6-1.60/016 del 20 de noviembre de 2019</t>
  </si>
  <si>
    <t xml:space="preserve">Se realizó actualización en 11 docentes revisados de la información contenida en el SRH. </t>
  </si>
  <si>
    <t xml:space="preserve">  No se ha creado el perfil de Secretario Técnico de Comité de Conciliación.</t>
  </si>
  <si>
    <t>Socializar las funciones del comité y concretar la creación del mismo.</t>
  </si>
  <si>
    <t>Revisión de los controles</t>
  </si>
  <si>
    <t>Crear el perfil de Secretario Técnico de Comité de Conciliación, conforme a las especificaciónes determinadas por la Agencia Nacional de Defensa Jurídica del Estado y por medio de la plataforma.</t>
  </si>
  <si>
    <t>Reunión programada</t>
  </si>
  <si>
    <t>Documento revisado y actualizado</t>
  </si>
  <si>
    <t xml:space="preserve">Creación perfil plataforma </t>
  </si>
  <si>
    <t>Alto nivel de incumplimiento y falta de requerimiento.</t>
  </si>
  <si>
    <t>No digitalización de actuaciones judiciales (procesales).</t>
  </si>
  <si>
    <t>No se cuenta con politicas de prevención del Daño Antijurídico</t>
  </si>
  <si>
    <t>Se encontraron fallas técnicas en el aplicativo e-KOGUI, respecto de la información que se administra, situación que afecta la gestión y el control de la actividad litigiosa, así como la confiabilidad de la plataforma.</t>
  </si>
  <si>
    <t>Actualizar información de la plataforma Ekogui.</t>
  </si>
  <si>
    <t xml:space="preserve">Inexistencia del personal  que pueda dedicarse de forma exclusiva a digitalizar los documentos, ni equipos que permita realizar la misma acción. </t>
  </si>
  <si>
    <t xml:space="preserve">Realizar la contratación personal técnico de dedicación exclusiva y  la compra del equipo necesario. </t>
  </si>
  <si>
    <t>Falta de estudio que aporte la información para crear la política.</t>
  </si>
  <si>
    <t xml:space="preserve">Hacer un diagnostico que permita obtener la información correspondiente que sustente la política. </t>
  </si>
  <si>
    <t>El equipo de trabajo encargado de procesos actualizará periodicamente los radicados que así lo requieran.</t>
  </si>
  <si>
    <t xml:space="preserve">Mediante oficio se solicitará la adición de presupuesto con el fin de cubrir los gastos de personal técnico de dedicación exclusiva y de la compra del equipo necesario. </t>
  </si>
  <si>
    <t xml:space="preserve">Diagnostivo a través de un análisis de la información aportado por la plataforma Ekogui </t>
  </si>
  <si>
    <t xml:space="preserve">Procesos judiciales actualizados </t>
  </si>
  <si>
    <t>Contratación de personal y compra de equipo</t>
  </si>
  <si>
    <t xml:space="preserve">Política aprobada </t>
  </si>
  <si>
    <t>•La Vicerrectoría de Cultura y Bienestar abordó de manera participativa los ajustes al Acuerdo 030 de 2015. Se evidencia discusión respecto a los artículos 4 y 5. Y se propone suprimir los arts. 12,13, 14, 15, 16 y 17 ante la inoperancia de los Comités de Facultad para la promoción de la Cultura y el Bienestar y de los Comités Ad – hoc de asesoría y consulta</t>
  </si>
  <si>
    <t>Actividad se encuentra suspendida por la designación de actividades en el programa de derecho a la doctora Martha Lucía Chaves Zúñiga.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</si>
  <si>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</si>
  <si>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Para cada procedimiento se realizó un Mapa del Flujo de Valor (VSM) para identificar las actividades que están generando reprocesos y cuellos de botella. Ejercicio que permite aplicar un control detectivo, para mejorar los controles de los procedimientos.
Adicionalmente para el procedimiento de selección docente, se está realizando un diagnostico a trabajar directamente con la Vicerrectoría Académica.
2.6-1.60/18 del 25 de noviembre de 2019</t>
  </si>
  <si>
    <t>Se reformuló:
Los comités de posgrados de facultad realizan los controles a los programas de posgrado, se evidenciaron 4 actas de 4 diferentes facultades. Siendo oportuno realizar análisis de la viabilidad de mantener comité central de posgrados y modificar el reglamento.
2.6-1.60/18 del 25 de noviembre de 2019</t>
  </si>
  <si>
    <t>actas a revisar para el próximo seguimiento.</t>
  </si>
  <si>
    <t>Sesionar con el comité de posgrados para temas de los programas de posgrado de las facultades</t>
  </si>
  <si>
    <t>Aplicar controles a la gestión de los programas de posgrados a través de los comités de posgrado</t>
  </si>
  <si>
    <t>Aun no se consolida la política, se está trabajando en su construcción. Como primer lineamiento se trabajó en la estandarización de los valores de inscripción.
2.6-1.60/18 del 25 de noviembre de 2019</t>
  </si>
  <si>
    <t xml:space="preserve">Se documentó el procedimiento PE-GS-4-PR-2 Acreditación y Renovación de la Acreditación y PE-GS-4-PR-1 Creación, Renovación de Registro Calificado y Reforma de Programas, que en su contenido considera el proceso de autoevaluación.
Además se evidencia seguimiento constante a los procesos de autoevaluación desde el Centro de Gestión de la Calidad y la Acreditación Institucional, coadyuvada con los gestores de Calidad
2.6-1.60/18 del 25 de noviembre de 2019
</t>
  </si>
  <si>
    <t>Se determinará en seguimientos a la Oficina de Planeación Y Desarrollo Institucional
2.6-1.60/18 del 25 de noviembre de 2019</t>
  </si>
  <si>
    <t>Avance con la actividad 4. 
2.6-1.60/18 del 25 de noviembre de 2019</t>
  </si>
  <si>
    <t>la División de Gestión del Talento Humano deben realizar el control respectivo, antes de expedir la Resolución.
2.6-1.60/18 del 25 de noviembre de 2019</t>
  </si>
  <si>
    <t>La Vicerrectoría Académica documentó herramientas de control para el otorgamiento de estímulos, actualmente realiza estudio técnico para la documentación de una norma que desarrolle las actividades y controles a aplicar.
2.6-1.60/18 del 25 de noviembre de 2019</t>
  </si>
  <si>
    <t>El Área de Egresados yl Centro de Posgrados realizó encuentros de egresados, donde se recolecta la información para gestionar la base de datos.
2.6-1.60/18 del 25 de noviembre de 2019</t>
  </si>
  <si>
    <t>Se suprime la actividad, porque depende de los parámetros asignados en la tabla de honorario institucional, la cual fija los honorarios de acuerdo al cumplimiento de requisitos de formación y no de obligaciones a asignar.
2.6-1.60/18 del 25 de noviembre de 2019</t>
  </si>
  <si>
    <t xml:space="preserve">No hay avance respecto al ajuste del procedimiento. </t>
  </si>
  <si>
    <t xml:space="preserve">No se ha adelantado ninguna actividad de la política, ni existen requerimientos de asesoría respecto a su formulación. 
El 16 de diciembre de 2019 política de operación. </t>
  </si>
  <si>
    <t xml:space="preserve">Existe un borrador de protocolo, sin formalización. </t>
  </si>
  <si>
    <t xml:space="preserve">Se elaboró matriz de control al cumplimiento de los requisitos normativos aplicables a los vehiculos, la cual crea alertas de seguimiento y permite realizar un control efectivo. 
Pendiente verificar un vehiculo para constatar que no se repita la situación del hallazgo. 
Igualmente de acuerdo a la revisión se solicitó al Área de Seguridad y Salud en el Trabajo dotar a los vehiculos de botiquines con insumo de curación, elemento que hace parte del Kit de carretera (oficio 5.1.4-52/183 del 29 de abril de 2019). 
Acta de verificación de cumplimiento de dotación básica de vehiculos, es aplicada por el Área requiere formalización y evidencia de que aplica a cada vehiculo. 
La periodicidad de la actividad será reemplazada de quincenal a permanente, conforme a los resultados de la matriz de control. 
La OCI recomienda formalizar los instrumentos y documentar su aplicación. </t>
  </si>
  <si>
    <t xml:space="preserve">El Área de Seguridad y Salud en el Trabajo practicó diagnóstico con el Área, el cual será socializado el lunes 16 de diciembre cursante. </t>
  </si>
  <si>
    <t xml:space="preserve">Se requerirá a la Oficina de Planeación y Desarrollo Institucional convocar a reunión. </t>
  </si>
  <si>
    <r>
      <t xml:space="preserve"> 
</t>
    </r>
    <r>
      <rPr>
        <b/>
        <sz val="12"/>
        <rFont val="Arial"/>
        <family val="2"/>
      </rPr>
      <t>II semestre</t>
    </r>
    <r>
      <rPr>
        <sz val="12"/>
        <rFont val="Arial"/>
        <family val="2"/>
      </rPr>
      <t>: 
se publicó en Link transparencia  con actualización a 30 de enero y en Lvmen
Actualización de procedimiento PE-GE-2.4-PR-2 “Administración de la Información” puntualmente en la nota 12</t>
    </r>
  </si>
  <si>
    <t>Establecer la actividad de control a la publicación de documentos estratégicos para su versión, contenido y diseños.</t>
  </si>
  <si>
    <r>
      <t xml:space="preserve"> 
</t>
    </r>
    <r>
      <rPr>
        <b/>
        <sz val="12"/>
        <rFont val="Arial"/>
        <family val="2"/>
      </rPr>
      <t>II semestre</t>
    </r>
    <r>
      <rPr>
        <sz val="12"/>
        <rFont val="Arial"/>
        <family val="2"/>
      </rPr>
      <t>: se realizó cambios al instrumento metodológico de seguimiento al PDI y en diseño de nuevo instrumento a aplicar en la vigencia 2020.
oficio 2.4-92.8/1229 del 28 de noviembre del 2019 con solicitud de publicación del instrumento actualizado.</t>
    </r>
  </si>
  <si>
    <t>Evidenciar en la herramienta los avances para cada programa y componentes del PDI</t>
  </si>
  <si>
    <r>
      <rPr>
        <b/>
        <sz val="12"/>
        <rFont val="Arial"/>
        <family val="2"/>
      </rPr>
      <t xml:space="preserve">II semestre: </t>
    </r>
    <r>
      <rPr>
        <sz val="12"/>
        <rFont val="Arial"/>
        <family val="2"/>
      </rPr>
      <t>Mediante oficio 2.4-92.8/1207 el 20 de noviembre del 2019 la OPDI solicitud de formalización de las fichas de resumen para proyectos y avances a Centro de Gestión de la Calidad y Acreditación Institucional – CGCyAI. Las fichas resumen para proyectos y avances se codificaron como PE-GE-2.4-FOR-43 versión 1, con fecha de vigencia 27-11-2019.</t>
    </r>
    <r>
      <rPr>
        <b/>
        <sz val="12"/>
        <rFont val="Arial"/>
        <family val="2"/>
      </rPr>
      <t xml:space="preserve">
</t>
    </r>
    <r>
      <rPr>
        <sz val="12"/>
        <rFont val="Arial"/>
        <family val="2"/>
      </rPr>
      <t/>
    </r>
  </si>
  <si>
    <r>
      <rPr>
        <b/>
        <sz val="12"/>
        <rFont val="Arial"/>
        <family val="2"/>
      </rPr>
      <t>II semestre:</t>
    </r>
    <r>
      <rPr>
        <sz val="12"/>
        <rFont val="Arial"/>
        <family val="2"/>
      </rPr>
      <t xml:space="preserve"> manual actualizado con ajustes en su presentación solicitadas mediante oficio 2.4-92.8/1207 el 20 de noviembre del 2019</t>
    </r>
  </si>
  <si>
    <t xml:space="preserve">Articular los programas y proyectos en el banco de proyectos </t>
  </si>
  <si>
    <r>
      <rPr>
        <b/>
        <sz val="12"/>
        <rFont val="Arial"/>
        <family val="2"/>
      </rPr>
      <t>II semestre:</t>
    </r>
    <r>
      <rPr>
        <sz val="12"/>
        <rFont val="Arial"/>
        <family val="2"/>
      </rPr>
      <t xml:space="preserve"> Con Oficio 2.4-92.8/1208 del 20 de noviembre del 2019 la OPDI solicitó a la Vicerrectoría de Investigaciones la notificación de los proyectos de investigación existentes. Y se solicitó al Centro de Gestión de las Comunicaciones, oficio 2.4-92.8/1231 del 28 de noviembre del 2019, la publicación de los proyectos notificados por la Vicerrectoría de Investigaciones. </t>
    </r>
  </si>
  <si>
    <t>Incluir en el BPUC los demás proyectos de inversión de la Universidad del Cauca</t>
  </si>
  <si>
    <t xml:space="preserve">Identificó para la vigencia 2019 un riesgo estratégico de “Incumplimiento al Plan de Desarrollo Institucional - PDI” con 3 causas y 4 consecuencias </t>
  </si>
  <si>
    <t>S reunirán el 12 de diciembre de 2019 para trabajar en la identificaicón de los riesgos de corrupción y de gestión</t>
  </si>
  <si>
    <t>Se encuentra material metálico y tipos doucmentales rayados;  sin identificación de la serie y subserie de la TRD folio 27, 33;
Perforción incorrecta de tipo documental folio 23; Foliación a lapicero; Tipos documentales rayados con resaltador folio 27</t>
  </si>
  <si>
    <t>documentar y archivar los tipos documentales relacionados con la ejecución del PDI 2018 – 2022 conforme a las normas archivísticas.</t>
  </si>
  <si>
    <t xml:space="preserve">   </t>
  </si>
  <si>
    <t>Dar de baja al documento</t>
  </si>
  <si>
    <r>
      <rPr>
        <b/>
        <sz val="12"/>
        <color theme="1"/>
        <rFont val="Arial"/>
        <family val="2"/>
      </rPr>
      <t xml:space="preserve">Seguimiento I semestre: </t>
    </r>
    <r>
      <rPr>
        <sz val="12"/>
        <color theme="1"/>
        <rFont val="Arial"/>
        <family val="2"/>
      </rPr>
      <t xml:space="preserve">evidencia registro parcial de las actas de reunión para la socialización de los temas propuestos ( N° 04, 05 de enero y N° 06 de febrero del 2019 )
</t>
    </r>
    <r>
      <rPr>
        <b/>
        <sz val="12"/>
        <color theme="1"/>
        <rFont val="Arial"/>
        <family val="2"/>
      </rPr>
      <t>Seguimiento II semestre:</t>
    </r>
    <r>
      <rPr>
        <sz val="12"/>
        <color theme="1"/>
        <rFont val="Arial"/>
        <family val="2"/>
      </rPr>
      <t xml:space="preserve"> se presentó por el CGCyAI las actas 2.2-1.56/24, 2.2-1.56/28 y 2.2-1.56/33. Adicionalmente se abordó los temas en la reunion de gestores del 03/12/2019.
Pendiente una socilización para inicios de la vigencia 2020.
</t>
    </r>
  </si>
  <si>
    <t>Es necesario que el CGCyAI la verifique  la retroalimentación de las temáticas de las reuniones de gestores de calidad.</t>
  </si>
  <si>
    <r>
      <rPr>
        <b/>
        <sz val="12"/>
        <color theme="1"/>
        <rFont val="Arial"/>
        <family val="2"/>
      </rPr>
      <t>Seguimiento I semestre</t>
    </r>
    <r>
      <rPr>
        <sz val="12"/>
        <color theme="1"/>
        <rFont val="Arial"/>
        <family val="2"/>
      </rPr>
      <t xml:space="preserve">: Resolución R 1132 del 2017, la Universidad del Cauca conformó y asignó funciones a los comités de acreditación de cada facultad.
</t>
    </r>
    <r>
      <rPr>
        <b/>
        <sz val="12"/>
        <color theme="1"/>
        <rFont val="Arial"/>
        <family val="2"/>
      </rPr>
      <t xml:space="preserve">Seguimiento II semestre: </t>
    </r>
    <r>
      <rPr>
        <sz val="12"/>
        <color theme="1"/>
        <rFont val="Arial"/>
        <family val="2"/>
      </rPr>
      <t>se mantiene el 100%</t>
    </r>
  </si>
  <si>
    <t>Continuar aplicando el control del CGCyAI para la conformación de los comités de acreditación de facultades y designación de los gestores de calidad.</t>
  </si>
  <si>
    <r>
      <rPr>
        <b/>
        <sz val="12"/>
        <color theme="1"/>
        <rFont val="Arial"/>
        <family val="2"/>
      </rPr>
      <t>Seguimiento I semestre:</t>
    </r>
    <r>
      <rPr>
        <sz val="12"/>
        <color theme="1"/>
        <rFont val="Arial"/>
        <family val="2"/>
      </rPr>
      <t xml:space="preserve"> Resoluciones de facultad :Agrarias- R 283 del 2017; Educación - R 032 del 2018; FIET - R 011 del 2018; Artes - Civil - Saud (019 de 2018) - Derecho (032) - contables (148).
</t>
    </r>
    <r>
      <rPr>
        <b/>
        <sz val="12"/>
        <color theme="1"/>
        <rFont val="Arial"/>
        <family val="2"/>
      </rPr>
      <t>Seguimiento II semestre</t>
    </r>
    <r>
      <rPr>
        <sz val="12"/>
        <color theme="1"/>
        <rFont val="Arial"/>
        <family val="2"/>
      </rPr>
      <t>: Se mantiene el 100%</t>
    </r>
  </si>
  <si>
    <r>
      <rPr>
        <b/>
        <sz val="12"/>
        <color theme="1"/>
        <rFont val="Arial"/>
        <family val="2"/>
      </rPr>
      <t>Seguimiento I semestre:</t>
    </r>
    <r>
      <rPr>
        <sz val="12"/>
        <color theme="1"/>
        <rFont val="Arial"/>
        <family val="2"/>
      </rPr>
      <t xml:space="preserve"> Pendiente de ejecución, con compromiso de priorizar su ajuste. 
</t>
    </r>
    <r>
      <rPr>
        <b/>
        <sz val="12"/>
        <color theme="1"/>
        <rFont val="Arial"/>
        <family val="2"/>
      </rPr>
      <t xml:space="preserve">Seguimiento II semestre: </t>
    </r>
    <r>
      <rPr>
        <sz val="12"/>
        <color theme="1"/>
        <rFont val="Arial"/>
        <family val="2"/>
      </rPr>
      <t>Procedimiento actualizado en el programa Lvmen con versión 4 y fecha de modificación del mes de noviembre.</t>
    </r>
  </si>
  <si>
    <t>Se debe de aplicar revisiones de los documentos a publicar en el Programa Lvmen.</t>
  </si>
  <si>
    <t xml:space="preserve">2. Elaborar Herramientas e instrumentos que orienten sobre el proceso de certificación y acreditación de alta calidad. 
</t>
  </si>
  <si>
    <t>Herramientas e instrumentos elaborados</t>
  </si>
  <si>
    <r>
      <rPr>
        <b/>
        <sz val="12"/>
        <color theme="1"/>
        <rFont val="Arial"/>
        <family val="2"/>
      </rPr>
      <t>Seguimiento I semestre</t>
    </r>
    <r>
      <rPr>
        <sz val="12"/>
        <color theme="1"/>
        <rFont val="Arial"/>
        <family val="2"/>
      </rPr>
      <t xml:space="preserve">: no se ha realizado en virtud de los cambios normativos relacionados con el Acuerdo 02 del 2019 del Consejo Nacional de Educación Superior – CESU. 
</t>
    </r>
    <r>
      <rPr>
        <b/>
        <sz val="12"/>
        <color theme="1"/>
        <rFont val="Arial"/>
        <family val="2"/>
      </rPr>
      <t xml:space="preserve">Seguimiento II semestre: </t>
    </r>
    <r>
      <rPr>
        <sz val="12"/>
        <color theme="1"/>
        <rFont val="Arial"/>
        <family val="2"/>
      </rPr>
      <t>Se ajusta la actividad con acta 2.6-52.18/24 del 2019. 
“Diagnostico de evaluación de programa para el sistema de gestión de calidad según NTC ISO 9001:2015” en las auditorías internas de calidad; bitácora de autoevaluación, como guía técnica para el proceso de acreditación y renovación de la acreditación de programas académicos.</t>
    </r>
  </si>
  <si>
    <t>Socializar herramientas e instrumentos a los gestores de calidad y comités de programas</t>
  </si>
  <si>
    <t>Socializaciones realizadas</t>
  </si>
  <si>
    <r>
      <rPr>
        <b/>
        <sz val="12"/>
        <color theme="1"/>
        <rFont val="Arial"/>
        <family val="2"/>
      </rPr>
      <t>Seguimiento I semestre</t>
    </r>
    <r>
      <rPr>
        <sz val="12"/>
        <color theme="1"/>
        <rFont val="Arial"/>
        <family val="2"/>
      </rPr>
      <t xml:space="preserve">: Lista verificación para certificación, 2.2-1.56/63.
</t>
    </r>
    <r>
      <rPr>
        <b/>
        <sz val="12"/>
        <color theme="1"/>
        <rFont val="Arial"/>
        <family val="2"/>
      </rPr>
      <t xml:space="preserve">Seguimiento II semestre: </t>
    </r>
    <r>
      <rPr>
        <sz val="12"/>
        <color theme="1"/>
        <rFont val="Arial"/>
        <family val="2"/>
      </rPr>
      <t>Se notificó a los gestores y programas académicos de las herramientas que se enecuentran publicadas en el Drive.</t>
    </r>
  </si>
  <si>
    <t>Comunicar y socializar continuamente las herramientas  a los responsables.</t>
  </si>
  <si>
    <r>
      <rPr>
        <b/>
        <sz val="12"/>
        <color theme="1"/>
        <rFont val="Arial"/>
        <family val="2"/>
      </rPr>
      <t xml:space="preserve">Seguimiento I semestre: </t>
    </r>
    <r>
      <rPr>
        <sz val="12"/>
        <color theme="1"/>
        <rFont val="Arial"/>
        <family val="2"/>
      </rPr>
      <t xml:space="preserve">acta n° 54 del 04/09/2018 definió criterios generales para la formulación de los planes de mejoramiento. 
Existe formato de evaluación a la viabilidad de los planes de mejoramiento.
</t>
    </r>
    <r>
      <rPr>
        <b/>
        <sz val="12"/>
        <color theme="1"/>
        <rFont val="Arial"/>
        <family val="2"/>
      </rPr>
      <t>Seguimiento II semestre:</t>
    </r>
    <r>
      <rPr>
        <sz val="12"/>
        <color theme="1"/>
        <rFont val="Arial"/>
        <family val="2"/>
      </rPr>
      <t xml:space="preserve"> Se mantiene el 100%</t>
    </r>
  </si>
  <si>
    <r>
      <rPr>
        <b/>
        <sz val="12"/>
        <color theme="1"/>
        <rFont val="Arial"/>
        <family val="2"/>
      </rPr>
      <t>Seguimiento I semestre:</t>
    </r>
    <r>
      <rPr>
        <sz val="12"/>
        <color theme="1"/>
        <rFont val="Arial"/>
        <family val="2"/>
      </rPr>
      <t xml:space="preserve"> Los criterios determinados en los documentos referenciados en la anterior actividad, han sido socializados por el CGCAI. Sin embargo, no es perceptible la forma o el mecanismo en que se ejerce el control de verificación
</t>
    </r>
    <r>
      <rPr>
        <b/>
        <sz val="12"/>
        <color theme="1"/>
        <rFont val="Arial"/>
        <family val="2"/>
      </rPr>
      <t xml:space="preserve">Seguimiento II semestre: </t>
    </r>
    <r>
      <rPr>
        <sz val="12"/>
        <color theme="1"/>
        <rFont val="Arial"/>
        <family val="2"/>
      </rPr>
      <t xml:space="preserve">acta n° 35 del 23/09/2019 realizó revisión al Plan de mejoramiento del programa de fonoaudiología con observaciones a la formulación de los indicadores, de la meta, y actividades. </t>
    </r>
  </si>
  <si>
    <t xml:space="preserve">Documentar en las actas de revisión a los planes de mejora las observaciones realizadas a cada plan en cuanto a análisis causal, formulación de acciones, actividades, indicadores y metas.
</t>
  </si>
  <si>
    <r>
      <rPr>
        <b/>
        <sz val="12"/>
        <color theme="1"/>
        <rFont val="Arial"/>
        <family val="2"/>
      </rPr>
      <t>Seguimiento I semestre</t>
    </r>
    <r>
      <rPr>
        <sz val="12"/>
        <color theme="1"/>
        <rFont val="Arial"/>
        <family val="2"/>
      </rPr>
      <t xml:space="preserve">: El CGCAI capacitó a los gestores de calidad y a las facultades respecto a la metodología para la administración del riesgo. 
</t>
    </r>
    <r>
      <rPr>
        <b/>
        <sz val="12"/>
        <color theme="1"/>
        <rFont val="Arial"/>
        <family val="2"/>
      </rPr>
      <t xml:space="preserve">Seguimiento II semestre: </t>
    </r>
    <r>
      <rPr>
        <sz val="12"/>
        <color theme="1"/>
        <rFont val="Arial"/>
        <family val="2"/>
      </rPr>
      <t>Se mantiene el 100%</t>
    </r>
  </si>
  <si>
    <r>
      <rPr>
        <b/>
        <sz val="12"/>
        <color theme="1"/>
        <rFont val="Arial"/>
        <family val="2"/>
      </rPr>
      <t xml:space="preserve">Seguimiento I semestre: </t>
    </r>
    <r>
      <rPr>
        <sz val="12"/>
        <color theme="1"/>
        <rFont val="Arial"/>
        <family val="2"/>
      </rPr>
      <t xml:space="preserve">El CGCAI elaboró un formato para la gestión de los riesgos, y se encuentra en fase de identificación de riesgos para los procedimientos que intervienen en la acreditación de programas y acreditación institucional. 
</t>
    </r>
    <r>
      <rPr>
        <b/>
        <sz val="12"/>
        <color theme="1"/>
        <rFont val="Arial"/>
        <family val="2"/>
      </rPr>
      <t>Seguimiento II semestre:</t>
    </r>
    <r>
      <rPr>
        <b/>
        <sz val="12"/>
        <rFont val="Arial"/>
        <family val="2"/>
      </rPr>
      <t xml:space="preserve"> </t>
    </r>
    <r>
      <rPr>
        <sz val="12"/>
        <rFont val="Arial"/>
        <family val="2"/>
      </rPr>
      <t>Se identificaron 3 riesgos riesgos para el proceso de Gestión de la Calidad</t>
    </r>
    <r>
      <rPr>
        <sz val="12"/>
        <color rgb="FF00B0F0"/>
        <rFont val="Arial"/>
        <family val="2"/>
      </rPr>
      <t>.</t>
    </r>
  </si>
  <si>
    <t>Gestionar los riesgos identificados con la nueva metodología MARUC.</t>
  </si>
  <si>
    <r>
      <t xml:space="preserve">TRD actualizadas en conjunto con el proceso de Gestión Documental (Acta n° 31 del 03 de mayo del 2019.)
</t>
    </r>
    <r>
      <rPr>
        <b/>
        <sz val="11"/>
        <color theme="1"/>
        <rFont val="Calibri"/>
        <family val="2"/>
        <scheme val="minor"/>
      </rPr>
      <t xml:space="preserve">II semestre: </t>
    </r>
    <r>
      <rPr>
        <sz val="11"/>
        <color theme="1"/>
        <rFont val="Calibri"/>
        <family val="2"/>
        <scheme val="minor"/>
      </rPr>
      <t>Responsabilidad del centro de solicitar a Gestión Documental  la socialización de las TRD a los responsables. 
Solicitud realizada mediante oficio 2.2-92.8/701 del 09 de diciembre del 2019</t>
    </r>
  </si>
  <si>
    <t xml:space="preserve">2.  Solicitar Socialización de las TRD a los gestores y a los universitarios responsables de la organización y custodia de la documentación. </t>
  </si>
  <si>
    <t>Solicitar al área de gestión documental los registros de las socializaciones.</t>
  </si>
  <si>
    <t>Nota: Este Plan incluye los resultados de los informes 2.6-52.18/17 de 2017 Evaluación y seguimiento al Sistema de PQRSF y 2.6-52.18/ 05  de 2019 de Seguimiento al Sistema de PQRSF 2018 -II de la Universidad del Cauca</t>
  </si>
  <si>
    <t>Elaborar el protócolo para el control de salida de los vehículos, en garantía de la calidad y la seguridad del servicio.</t>
  </si>
  <si>
    <t xml:space="preserve">Ajustar y aprobar documento Política de Gestión Ambiental Institucional. </t>
  </si>
  <si>
    <t xml:space="preserve">Conformar y asignar funciones a los Comités Técnico y operativo responsables de direccionar la gestión ambiental institucional. </t>
  </si>
  <si>
    <t xml:space="preserve">Proponer el acto administrativo de conformación y gestionar su aprobación por la Rectoría. 
</t>
  </si>
  <si>
    <t xml:space="preserve">
Desarrollar la fase de discusión y definición de la instancia responsable del direccionamiento  de la gestión ambiental Institucional.
</t>
  </si>
  <si>
    <t xml:space="preserve">
.
Elaborar propuesta de resolución rectoral de constitución de nueva estructura administrativa para el tema ambiental.
</t>
  </si>
  <si>
    <t>Considerar diagnósticos  existentes y  elaborar Diagnósticos Agua, Energía, movilidad sostenible.</t>
  </si>
  <si>
    <t>e</t>
  </si>
  <si>
    <t xml:space="preserve">
Construir la matriz de aspectos e impactos ambientales.</t>
  </si>
  <si>
    <t>Determinar los aspectos internos y externos que puedan afectar la capacidad de la Institución para lograr los objetivos previstos.</t>
  </si>
  <si>
    <t xml:space="preserve">
Definir Plan de Gestión Ambiental considerando líneas estratégicas definidas en Política y Diagnósticos.
</t>
  </si>
  <si>
    <t xml:space="preserve">Revisar los diagnósticos e informes ambientales, para identificar las áreas de la Institución que son más críticas para el cumplimiento de sus requisitos legales y de otros compromisoosderivados de la Política. </t>
  </si>
  <si>
    <t>Construir la matriz de riesgos ambientales.</t>
  </si>
  <si>
    <t xml:space="preserve">Definir objetivo y alcance considerando la Política Ambiental Institucional. </t>
  </si>
  <si>
    <t>Establecer metas, recursos, indicadores, fechas y responsables que permitan cumplir con los objetivos del Plan de Gestión Ambiental, en el marco de lo consignado en la Política Ambiental Institucional.</t>
  </si>
  <si>
    <t xml:space="preserve">
Definir mecanismos de seguimiento y control a Plan de Acción.
</t>
  </si>
  <si>
    <t>Establecer objetivos de las líneas estratégica definidas en la Política Ambiental.</t>
  </si>
  <si>
    <t xml:space="preserve">
Realizar la proyección de recursos necesarios para implementar la política ambiental considerando las líneas estratégicas para cada vigencia.
</t>
  </si>
  <si>
    <t>Definir estrategias de  control  y seguimiento para cumplimiento de metas e indicadores.</t>
  </si>
  <si>
    <t>Adelantar las acciones de control y seguimiento definidas.</t>
  </si>
  <si>
    <t>Elaborar Informes de Seguimiento a las acciones propuestas.</t>
  </si>
  <si>
    <t xml:space="preserve">
Verificar avances a Plan de Mejora definido.
</t>
  </si>
  <si>
    <t>Avance  y cumplimiento general</t>
  </si>
  <si>
    <t xml:space="preserve">No existe avance respecto a la formalización del equipo de gestión ambiental en la estructura del Centro de Gestión de la Calidad y Acreditación Institucional. </t>
  </si>
  <si>
    <r>
      <t xml:space="preserve"> El equipo Operativo de Gestión Ambiental construyó Matriz de Aspectos Ambientales que aborda las siguientes categorías: residuos peligrosos, no peligrosos, post consumo, consumo de recursos hídricos y energéticos, ruido, olores, visual y vertimientos. 
En la matriz de impactos ambientales se evaluó exclusivamente los residuos peligrosos y parte de residuos post- Consumo, omitiendo la integralidad de categorías consideradas en la matriz de aspectos ambientales. 
</t>
    </r>
    <r>
      <rPr>
        <b/>
        <sz val="11"/>
        <rFont val="Arial"/>
        <family val="2"/>
      </rPr>
      <t>Avance: 50%</t>
    </r>
    <r>
      <rPr>
        <sz val="11"/>
        <rFont val="Arial"/>
        <family val="2"/>
      </rPr>
      <t xml:space="preserve">, sujeto a evaluar los impactos ambientales con la totalidad de categorías. 
</t>
    </r>
    <r>
      <rPr>
        <b/>
        <sz val="11"/>
        <rFont val="Arial"/>
        <family val="2"/>
      </rPr>
      <t>Evidencia:</t>
    </r>
    <r>
      <rPr>
        <sz val="11"/>
        <rFont val="Arial"/>
        <family val="2"/>
      </rPr>
      <t xml:space="preserve"> Documento de Matriz de Aspectos, Matriz de Impactos.
</t>
    </r>
  </si>
  <si>
    <r>
      <t xml:space="preserve">El equipo operativo de Gestión Ambiental realizó diagnóstico de manejo de residuos peligrosos y no peligrosos. Adicional se realizaron informes de Consumo Energético, Consumo de Agua, Huella de Carbono y Revisión del proceso de aforos y facturación realizada por Serviaseo.
</t>
    </r>
    <r>
      <rPr>
        <b/>
        <sz val="11"/>
        <rFont val="Arial"/>
        <family val="2"/>
      </rPr>
      <t>Avance: 30%</t>
    </r>
    <r>
      <rPr>
        <sz val="11"/>
        <rFont val="Arial"/>
        <family val="2"/>
      </rPr>
      <t xml:space="preserve">, sujeto a la realización de los diagnósticos de agua, energía y movilidad sostenible. 
</t>
    </r>
    <r>
      <rPr>
        <b/>
        <sz val="11"/>
        <rFont val="Arial"/>
        <family val="2"/>
      </rPr>
      <t>Evidencia:</t>
    </r>
    <r>
      <rPr>
        <sz val="11"/>
        <rFont val="Arial"/>
        <family val="2"/>
      </rPr>
      <t xml:space="preserve"> Documento de Diagnostico de Residuos Peligrosos (2018), Plan de Manejo Residuos no Peligrosos (2018), Documentos de Consumo Energético (2017-2018), Consumo de Agua (2016-2017-2018), Huella de Carbono (2018), Serviaseo (2019).
</t>
    </r>
  </si>
  <si>
    <r>
      <t xml:space="preserve">El acto administrativo de conformación del Comité Técnico y Operativo continúa en borrador, sin aprobación hasta la fecha.
</t>
    </r>
    <r>
      <rPr>
        <b/>
        <sz val="12"/>
        <rFont val="Arial Narrow"/>
        <family val="2"/>
      </rPr>
      <t>Evidencia:</t>
    </r>
    <r>
      <rPr>
        <sz val="12"/>
        <rFont val="Arial Narrow"/>
        <family val="2"/>
      </rPr>
      <t xml:space="preserve"> Propuesta Resolución conformación del comité técnico y operativo. </t>
    </r>
    <r>
      <rPr>
        <b/>
        <sz val="12"/>
        <rFont val="Arial Narrow"/>
        <family val="2"/>
      </rPr>
      <t>Recomendación:</t>
    </r>
    <r>
      <rPr>
        <sz val="12"/>
        <rFont val="Arial Narrow"/>
        <family val="2"/>
      </rPr>
      <t xml:space="preserve"> impulsar la aprobación e implementación del acto administrativo que conforma el Comité Técnico y Operativo. </t>
    </r>
  </si>
  <si>
    <r>
      <t xml:space="preserve">El acto administrativo de conformación del Comité Técnico y Operativo continúa en borrador, sin aprobación hasta la fecha.
</t>
    </r>
    <r>
      <rPr>
        <b/>
        <sz val="12"/>
        <rFont val="Arial Narrow"/>
        <family val="2"/>
      </rPr>
      <t>Evidencia:</t>
    </r>
    <r>
      <rPr>
        <sz val="12"/>
        <rFont val="Arial Narrow"/>
        <family val="2"/>
      </rPr>
      <t xml:space="preserve"> Propuesta Resolución conformación del comité técnico y operativo. </t>
    </r>
    <r>
      <rPr>
        <b/>
        <sz val="12"/>
        <rFont val="Arial Narrow"/>
        <family val="2"/>
      </rPr>
      <t>Recomendación:</t>
    </r>
    <r>
      <rPr>
        <sz val="12"/>
        <rFont val="Arial Narrow"/>
        <family val="2"/>
      </rPr>
      <t xml:space="preserve"> impulsar la aprobación e implementación del acto administrativo que conforma el Comité Técnico y Operativo. 
</t>
    </r>
  </si>
  <si>
    <r>
      <t xml:space="preserve">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 xml:space="preserve">Evidencia : </t>
    </r>
    <r>
      <rPr>
        <sz val="12"/>
        <rFont val="Arial Narrow"/>
        <family val="2"/>
      </rPr>
      <t xml:space="preserve">Acuerdo 058 de 2018, Acta 01 del 15/05/2019, Acta 02 del 23/05/2019, Correo electrónico (24/10/2019), invitación y presentación Semana del Turismo Sostenible (19/05/2019). 
</t>
    </r>
  </si>
  <si>
    <r>
      <t xml:space="preserve">  La Universidad del Cauca por medio del Acuerdo 058 de 2018 adoptó la Política Ambiental Institucional. El equipo operativo de Gestión Ambiental realizó jornadas de socialización de la Política Ambiental dirigidas a: Área de Mantenimiento, Coordinación del Programa de Ingeniería Ambiental y estudiantes del Programa Turismo. 
Se informó respecto a la reactivación y actualización del Blog de Gestión Ambiental del portal web institucional. La OCI recomienda revisar los siguientes aspectos:  
La dirección URL http://htttp.unicauca.edu.co//ublogs.unicauca.edu.co/gestionambiental, no re direcciona al Blog. 
La ubicación del blog en el programa Lvmen carece de visibilidad, lo que podría afectar su propósito como espacio de comunicación de la gestión ambiental universitaria. Las econotas relacionadas con la disposición de residuos, política cero papel y ahorro de energía presentan exceso de texto, por lo que se recomienda atender las orientaciones emitidas en el marco de las reuniones realizadas para la planificación de la campaña ambiental. 
</t>
    </r>
    <r>
      <rPr>
        <b/>
        <sz val="12"/>
        <rFont val="Arial Narrow"/>
        <family val="2"/>
      </rPr>
      <t>Evidencia :</t>
    </r>
    <r>
      <rPr>
        <sz val="12"/>
        <rFont val="Arial Narrow"/>
        <family val="2"/>
      </rPr>
      <t xml:space="preserve"> Acuerdo 058 de 2018, Acta 01 del 15/05/2019, Acta 02 del 23/05/2019, Correo electrónico (24/10/2019), invitación y presentación Semana del Turismo Sostenible (19/05/2019). </t>
    </r>
  </si>
  <si>
    <r>
      <t xml:space="preserve">El equipo Operativo de Gestión Ambiental construyó la matriz de riesgos ambientales que identifica los siguientes riesgos: gestión inadecuada de residuos, deterioro del campus Universitario por prácticas inadecuadas, incremento en consumo de recursos hídricos y energéticos, afectación en el desarrollo y continuidad del proceso de gestión ambiental, detrimento patrimonial. 
La OCI recomienda revisar la descripción del evento de riesgo y aplicar la metodología institucional de administración del riesgo, en tanto los determinados se confunden con causas y consecuencias. 
</t>
    </r>
    <r>
      <rPr>
        <b/>
        <sz val="11"/>
        <rFont val="Arial"/>
        <family val="2"/>
      </rPr>
      <t> Avance:</t>
    </r>
    <r>
      <rPr>
        <sz val="11"/>
        <rFont val="Arial"/>
        <family val="2"/>
      </rPr>
      <t xml:space="preserve"> 20%
</t>
    </r>
    <r>
      <rPr>
        <b/>
        <sz val="11"/>
        <rFont val="Arial"/>
        <family val="2"/>
      </rPr>
      <t xml:space="preserve"> Evidencia: </t>
    </r>
    <r>
      <rPr>
        <sz val="11"/>
        <rFont val="Arial"/>
        <family val="2"/>
      </rPr>
      <t xml:space="preserve">documento de Matriz de riesgos ambientales.
</t>
    </r>
  </si>
  <si>
    <r>
      <t xml:space="preserve">El equipo Operativo de Gestión Ambiental construyó la matriz de riesgos ambientales que identifica los siguientes riesgos: gestión inadecuada de residuos, deterioro del campus Universitario por prácticas inadecuadas, incremento en consumo de recursos hídricos y energéticos, afectación en el desarrollo y continuidad del proceso de gestión ambiental, detrimento patrimonial. 
La OCI recomienda revisar la descripción del evento de riesgo y aplicar la metodología institucional de administración del riesgo, en tanto los determinados se confunden con causas y consecuencias. 
</t>
    </r>
    <r>
      <rPr>
        <b/>
        <sz val="11"/>
        <rFont val="Arial"/>
        <family val="2"/>
      </rPr>
      <t xml:space="preserve"> Avance: </t>
    </r>
    <r>
      <rPr>
        <sz val="11"/>
        <rFont val="Arial"/>
        <family val="2"/>
      </rPr>
      <t xml:space="preserve">20%
</t>
    </r>
    <r>
      <rPr>
        <b/>
        <sz val="11"/>
        <rFont val="Arial"/>
        <family val="2"/>
      </rPr>
      <t> Evidencia:</t>
    </r>
    <r>
      <rPr>
        <sz val="11"/>
        <rFont val="Arial"/>
        <family val="2"/>
      </rPr>
      <t xml:space="preserve"> documento de Matriz de riesgos ambientales.
</t>
    </r>
  </si>
  <si>
    <r>
      <t>No  se evidencia el seguimiento realizado a las actividades programadas en el Plan de Acción.                              </t>
    </r>
    <r>
      <rPr>
        <b/>
        <sz val="11"/>
        <rFont val="Arial"/>
        <family val="2"/>
      </rPr>
      <t>Evidencia:</t>
    </r>
    <r>
      <rPr>
        <sz val="11"/>
        <rFont val="Arial"/>
        <family val="2"/>
      </rPr>
      <t xml:space="preserve"> no existe.                                                                                                                                                        </t>
    </r>
    <r>
      <rPr>
        <b/>
        <sz val="11"/>
        <rFont val="Arial"/>
        <family val="2"/>
      </rPr>
      <t>Recomendación</t>
    </r>
    <r>
      <rPr>
        <sz val="11"/>
        <rFont val="Arial"/>
        <family val="2"/>
      </rPr>
      <t xml:space="preserve">: considerar en el documento Plan de Acción el seguimiento realizado a la ejecución de las actividades y relacionar su evidencia. </t>
    </r>
  </si>
  <si>
    <r>
      <t>Existe proyecto de inversión RG 2017-037 “</t>
    </r>
    <r>
      <rPr>
        <i/>
        <sz val="11"/>
        <rFont val="Arial"/>
        <family val="2"/>
      </rPr>
      <t>Fortalecimiento del Sistema Gestión Ambiental Institucional”</t>
    </r>
    <r>
      <rPr>
        <sz val="11"/>
        <rFont val="Arial"/>
        <family val="2"/>
      </rPr>
      <t xml:space="preserve">, cuyo plan de acción registra en el seguimiento interno avance del 46.7%, el cual no coincide con el asignado por  la Oficina de Planeación y Desarrollo Institucional-OPDI (53%), publicado y actualizado con corte a noviembre de 2019 en la ficha resumen de proyectos y avances.                                                                                                                                                                                                 </t>
    </r>
    <r>
      <rPr>
        <b/>
        <sz val="11"/>
        <rFont val="Arial"/>
        <family val="2"/>
      </rPr>
      <t xml:space="preserve">Evidencia: </t>
    </r>
    <r>
      <rPr>
        <sz val="11"/>
        <rFont val="Arial"/>
        <family val="2"/>
      </rPr>
      <t xml:space="preserve">Documento Proyecto Fortalecimiento del Sistema de Gestión Ambiental de la Universidad del Cauca. Recomendación: actualizar la información reportada a la OPDI. </t>
    </r>
  </si>
  <si>
    <r>
      <t xml:space="preserve">El Equipo operativo de Gestión ambiental realizó: Seguimientos de Gestión de residuos peligrosos (vigencia 2019), Plan de manejo de residuos sólidos no peligrosos, visita técnica de seguimiento a la UTR de la FCCA, reunión sobre gestión de residuos no peligrosos, aforos de Serviaseo y UTR.                                                                Se le comunicó a Serviaseo el resultado del informe de revisión de proceso de aforos y facturación con el fin de unificar o cancelar las matriculas duplicadas.                                                                                                                                         </t>
    </r>
    <r>
      <rPr>
        <b/>
        <sz val="11"/>
        <rFont val="Arial"/>
        <family val="2"/>
      </rPr>
      <t>Evidencia:</t>
    </r>
    <r>
      <rPr>
        <sz val="11"/>
        <rFont val="Arial"/>
        <family val="2"/>
      </rPr>
      <t xml:space="preserve"> Documento seguimiento de Gestión de Residuos peligrosos (2019), Documento seguimiento plan de manejo de Residuos no peligrosos (2019), Documento Proyecto Fortalecimiento del Sistema de Gestión Ambiental de la Universidad del Cauca, Acta 04 de 07-11-19, Acta 2.2-1.56/6 de 08-11-19, Oficio 2.2-98.1/457 de 17-09-19.</t>
    </r>
  </si>
  <si>
    <r>
      <t xml:space="preserve">Existe Plan de Acción vigencia 2019 estructurado a partir de las líneas estratégicas de la Política Ambiental, con 16 actividades, que prevé responsables, indicadores, producto y plazo de ejecución.                                                                                                                                                                              </t>
    </r>
    <r>
      <rPr>
        <b/>
        <sz val="11"/>
        <rFont val="Arial"/>
        <family val="2"/>
      </rPr>
      <t>Evidencia:</t>
    </r>
    <r>
      <rPr>
        <sz val="11"/>
        <rFont val="Arial"/>
        <family val="2"/>
      </rPr>
      <t xml:space="preserve"> documento Plan de Acción. </t>
    </r>
  </si>
  <si>
    <r>
      <t xml:space="preserve">No se documenta el seguimiento interno al Plan de Mejoramiento.                                                                                   </t>
    </r>
    <r>
      <rPr>
        <b/>
        <sz val="11"/>
        <rFont val="Arial"/>
        <family val="2"/>
      </rPr>
      <t xml:space="preserve">Evidencia: </t>
    </r>
    <r>
      <rPr>
        <sz val="11"/>
        <rFont val="Arial"/>
        <family val="2"/>
      </rPr>
      <t xml:space="preserve">no existe.                                                                                                                                                      </t>
    </r>
    <r>
      <rPr>
        <b/>
        <sz val="11"/>
        <rFont val="Arial"/>
        <family val="2"/>
      </rPr>
      <t>Recomendación:</t>
    </r>
    <r>
      <rPr>
        <sz val="11"/>
        <rFont val="Arial"/>
        <family val="2"/>
      </rPr>
      <t xml:space="preserve"> como ejercicio de autoevaluación, realizar seguimiento a la ejecución de las actividades de mejora en la matriz de plan de mejoramiento, para fortalecer la cultura del autocontrol y facilitar el ejercicio de verificación realizado por la Oficina de Control Interno. </t>
    </r>
  </si>
  <si>
    <t>Ajustar la caracterización del proceso Gestión Admtiva, identificando claramente la entrada y salida del proceso contable.</t>
  </si>
  <si>
    <t>Evidencia
20/12/2019</t>
  </si>
  <si>
    <t xml:space="preserve">Presentan matriz que registra el ejercicio de identificación del proveedor de información, entradas, actividades y salidas del proceso contable; documento sin fecha de elaboración y, sin estar gestionado como insumo para ajustar la caracterización del proceso Gestión Administrativa. </t>
  </si>
  <si>
    <t>Sin evidencia de avances.</t>
  </si>
  <si>
    <t xml:space="preserve">La OCI determina que el Acuerdo N° 012 de 2018 sobre las políticas contables no integra los indicadores financieros; además se sugiere adicionar otros indicadores a las cuentas que impactan el resultado del ejercicio fiscal, caso, cálculo actuarial. </t>
  </si>
  <si>
    <t>Están identificados los riesgos de corrupción en la matriz integral de riesgos de corrupción V:3 de septiembre del 2019; pendiente los riesgos de gestión.</t>
  </si>
  <si>
    <t>En la vigencia 2019 se da continuidad a las autoevaluaciones de la operación del subproceso, según registros en  acta N° 2.2.1.56/24 de marzo del 2019, 5.2-1.56/015 del 1° de abril del 2019, acta 2.2-1.56.61/2019.</t>
  </si>
  <si>
    <t>Al verificar el mecanismo o  técnica que identifica la circulación de la información - flujograma  éste no es evidenciable; pese a existir procedimientos tampoco describen integralmente el ciclo PHVA.</t>
  </si>
  <si>
    <t xml:space="preserve">Se ajustó y publicó en Lvmen el procedimiento PE-GE-2.2-PR-6 V:7 de julio de 2019, que atempera lo dispuesto en el estatuto financiero y presupuestal. </t>
  </si>
  <si>
    <t>Por oficio No 2.4-4/171 del 6 de febrero  de 2019 se solicitó la instalación a la base de datos de SIMCA, SRH, SRF.</t>
  </si>
  <si>
    <t>La matriz de riesgos que evidencia el cumplimiento de la actividad y con registro de un (1) evento asociado a la gestión de la programación presupuestal, data de agosto del 2018 en V:1;  anterior a la evaluación; por tanto se concluye que el riesgo existente no tiene actualización conforme a la metodología MARUC.</t>
  </si>
  <si>
    <t>Existen registros en Excel con los reportes mensuales de conciliación de información.</t>
  </si>
  <si>
    <t>El procedimiento Modificaciones Presupuestales publicado el portal Lvmen se encuentra sin actualizar.</t>
  </si>
  <si>
    <t>Los reportes del Finanzas Plus, módulo tesorería, forma BMBA cumplen con la exactitud de información respecto del NIT y vigencia del giro, conforme a los recaudos mensuales.</t>
  </si>
  <si>
    <t>Se registra en las Notas Bancarias el traslado mensual de la Unidad 1 Gestión General a la Unidad 3 Fondo Pensional; según reporte del Finanzas Plus forma BMBA tipo de documento 01-D810.</t>
  </si>
  <si>
    <t xml:space="preserve">El registro del NIT personal en el Finanzas Plus; descartando el uso de Terceros varios. </t>
  </si>
  <si>
    <t>Debido a que el acto administrativo de aprobación es anual, a la fecha no se halla nuevo registro.</t>
  </si>
  <si>
    <t>La responsabilidad se ha delegado en un servidor de la División, la responsabilidad del seguimiento a la ejecución del gasto e informe las alertas al profesional con funciones de tesorero.</t>
  </si>
  <si>
    <t>El 18 de junio de 2019 la empresa GREENHORIZON responde al Profesional de la División Gestión Financiera que en lo restante de la vigencia 2019 no hay capacidad para atender los desarrollos solicitados por la Universidad, los que serán atendidos a partir de abril del 2020</t>
  </si>
  <si>
    <t>Dentro de la documentación facilitada por el equipo operativo de Gestión Ambiental, no se evidenció el documento Plan de Gestión Ambiental Institucional. Existe un plan de manejo de residuos no peligrosos y peligrosos.</t>
  </si>
  <si>
    <r>
      <t xml:space="preserve">El comite operativo manifesto que se envio solicitud apoyo socialización Politica Ambiental a División de Gestión del Talento Humano pero no hay respuesta hasta la fecha.                                                                                                                         Se evidenció la realización de capacitaciones con: Unidad de Salud (Gestión interna y externa, Residuos Hospitalarios), Trabajadores Oficiales de la Universidad del Cauca (Bioseguridad en el manejo de residuos) y arrendatarios Cafeterías (Separación de residuos y buenas prácticas ambientales). En el tema RESPEL se capacitó las siguientes dependencias: División de Gestión de Salud Integral y Desarrollo Humano, FACA–BIOTERIO, Centro Universitario Alfonso López, FACNED, Facultad de Ciencias de la Salud, Museo de Historia Natural y Facultad de Artes.                                                                                                                                     </t>
    </r>
    <r>
      <rPr>
        <b/>
        <sz val="11"/>
        <rFont val="Arial"/>
        <family val="2"/>
      </rPr>
      <t>Avance: 50%</t>
    </r>
    <r>
      <rPr>
        <sz val="11"/>
        <rFont val="Arial"/>
        <family val="2"/>
      </rPr>
      <t xml:space="preserve">, sujeto a que incluyan como temáticas de capacitación las líneas estratégicas de la Política Ambiental.                                                                                                                                                                                   </t>
    </r>
    <r>
      <rPr>
        <b/>
        <sz val="11"/>
        <rFont val="Arial"/>
        <family val="2"/>
      </rPr>
      <t xml:space="preserve">Evidencia: </t>
    </r>
    <r>
      <rPr>
        <sz val="11"/>
        <rFont val="Arial"/>
        <family val="2"/>
      </rPr>
      <t>Certificados de capacitación por Gestor Externo ASERHI S.AS  E.S.P (Abril, Mayo y Junio de 2019), Listado de Asistencia capacitación bioseguridad  manejo de residuos (Noviembre de 2019), Documentos  y lista de asistencia (RESPEL): División de Gestión de Salud Integral y Desarrollo Humano(14-02-19), FACA -BIOTERIO(12-02-19),Centro Universitario Alfonso López(06-02-19), FACNED (25-02-19), Facultad de Ciencias de la Salud (13-02-19,22-02-19), Museo de Historia Natural (08-02-19), Facultad de Artes(01-05-19), Salud integral (18-02-19,06-02-19).  Acta de capacitación Cafeterías (19-09-18)</t>
    </r>
  </si>
  <si>
    <t>No evidenció avance (0%)</t>
  </si>
  <si>
    <t xml:space="preserve">• Para la operación de la propuesta “Procedimiento de selección y evaluación de proveedores”, la Vicerrectoría Administrativa propone tres herramientas de evaluación a proveedores: contratos de obra pública, servicios, y suministro y adquisiciones. </t>
  </si>
  <si>
    <t xml:space="preserve">documentos “evaluación de proveedor obra pública”, “evaluación proveedores de servicios” y “evaluación a proveedores suministro y adquisiciones”. </t>
  </si>
  <si>
    <t>• Informa la Vicerrectoría Administrativa que la reforma del Acuerdo 064 de 2008, consideró la actividad de mejora en lo relativo a la designación de dos o más supervisores. La OCI asignará el avance que corresponde acorde a la verificación en el documento contentivo de la propuesta. 
Se acuerda el envío de evidencia con término límite al 06 de diciembre de 2019. 
• Con oficio 5-52/981 del 05 de diciembre de 2019, la Vicerrectoría Administrativa informa que la reforma del Acuerdo 064 de 2008, consideró la actividad de mejora en lo relativo a la designación de dos o más supervisores.</t>
  </si>
  <si>
    <t xml:space="preserve">La División de Salud Integral y Desarrollo Humano informó respecto a las propuestas de reforma de los Acuerdos 040 de 2003 reglamentario de las residencias universitarias y 066 de 2008 de las monitorias.
Como una de las principales reformas frente al Acuerdo 066/08, se prevé la exclusión del estudio socioeconómico realizado por trabajo social.  La aprobación y armonización está sujeto a la reforma del Acuerdo 030 de 2015. 
</t>
  </si>
  <si>
    <t xml:space="preserve">Para el fortalecimiento del servicio de cafeterías, la Supervisora elaboró proyecto de política de cafeterías, pendiente de revisión para iniciar procedimiento de aprobación. La OCI comunicó al Vicerrector de Cultura y Bienestar, respecto a la situación presentada con los puntos de venta ubicados en las Facultades, que al ofertar productos sin sujeción a las normas de buenas prácticas  de manufactura –BPM, generan riesgos respecto a la responsabilidad institucional y la falta de control. 
Igualmente se encuentra en revisión por la OCI de los planes de mejoramiento para las cafeterías enviados por la Profesional especializada responsable.
</t>
  </si>
  <si>
    <t xml:space="preserve">• El Plan de Desarrollo Institucional 2018-2022 considera en su eje “Formación Integral con Cultura y Bienestar” el programa “Permaneser” y proyecto “Implementación del Modelo de permanencia y graduación estudiantil”, cuyo avance en ejecución reportada en la ficha de resumen de proyectos y avances de la Oficina de Planeación y Desarrollo Institucional-OPDI registra 47%, sobre la base de cinco (5) indicadores. 
El Vicerrector de Cultura y Bienestar y la docente encargada de coordinar el Programa informó en el seguimiento, que al iniciar cada periodo académico se extrae información del Sistema Integrado de Matricula y Control  Académico-SIMCA, para determinar el índice de deserción y  repitencia como referente a las medidas de control desde PERMANESER. 
También se informó sobre las siguientes actividades:
 Desarrollo del diplomado de permanencia y graduación. 
 Apoyo a estudiantes generación E. 
 Acompañamiento en matemática y lectura escritura. 
 Semillero de matemáticas – Colegio Antonio García Paredes. 
 Apoyo Huertas.
 Apoyo psicosocial Unidad de Salud.
</t>
  </si>
  <si>
    <t xml:space="preserve">La Vicerrectoría de Cultura y Bienestar realiza seguimiento a la ejecución de sus presupuestos de inversión y funcionamiento verificando su correcta destinación, cuyo control directo lo ejerce el Vicerrector de Cultura y Bienestar.  </t>
  </si>
  <si>
    <r>
      <t xml:space="preserve">Las información estadística de la deserción, se consolida con datos obtenidos del Sistema Integrado de Matricula y Control  Académico-SIMCA, sobre lo cual para cada periodo académico se determinan las líneas de acción a priorizar en el marco de la política de permanencia y graduación. Se suministró Plan de Acción 2019-2 que programa actividades para el manejo de la deserción.
</t>
    </r>
    <r>
      <rPr>
        <b/>
        <sz val="12"/>
        <rFont val="Arial"/>
        <family val="2"/>
      </rPr>
      <t xml:space="preserve">Recomendación: </t>
    </r>
    <r>
      <rPr>
        <sz val="12"/>
        <rFont val="Arial"/>
        <family val="2"/>
      </rPr>
      <t xml:space="preserve">Frente a la actividad N°12 consolidar y armonizar la información de deserción estudiantil con la Oficina de Planeación y Desarrollo Institucional, con el fin de disponer de datos integrales y únicos. 
o Publicar la información de deserción estudiantil. 
</t>
    </r>
  </si>
  <si>
    <t xml:space="preserve">El Acuerdo 052 de 2018 adopta la política de Fomento a la Permanencia y Graduación Estudiantil en la Universidad del Cauca a partir de seis componentes, sobre la cual se determinó el programa Permaneser. </t>
  </si>
  <si>
    <t xml:space="preserve">
El Plan de Desarrollo Institucional 2018-2022 considera en su eje “Formación Integral con Cultura y Bienestar” el programa “Permaneser” y proyecto “Implementación del Modelo de permanencia y graduación estudiantil” con cinco (5) indicadores. 
</t>
  </si>
  <si>
    <t xml:space="preserve">Con el apoyo de la gestora de calidad del Proceso Gestión de la Cultura y Bienestar, se está adelantado un ejercicio de depuración de los formatos publicados por la División de Gestión de Salud Integral y Desarrollo Humano.  
Se evidenció en el formato de solicitud de creación, modificación o baja de documentos con fecha de aprobación de 23/07/2019, la División de Salud Integral y Desarrollo Humano requirió elaborar (1) un formato, actualizar (23) veintitrés y dar de baja a (2) dos. 
</t>
  </si>
  <si>
    <t xml:space="preserve">formalizar los instrumentos de control y documentar la aplicación individual, de tal manera que exista trazabilidad sobre la verificación y seguimiento a cada vehículo. </t>
  </si>
  <si>
    <t xml:space="preserve">Prevé periodicidad de seguimiento quincenal y se ajusta permanentemente, en tanto la la matriz de control lo ejerce de esta manera. </t>
  </si>
  <si>
    <t xml:space="preserve">Actualmente el suministro de combustible se realiza por avance, en tanto el contrato de suministro 5.4.4-92.8/3222 terminó el 31/10/2019, lo llevó a la autorización de avance para los meses de noviembre y diciembre. 
• Avance: 50%. 
 Evidencia: matriz de control presupuestal al suministro de combustible, permite confrontar el valor autorizados con la factura emitida por la estación. (Se observó el caso del Vale 10821 por $120.000 sin coincidencia en la factura con la placa del vehículo, por lo que se hizo la  corrección. 
• Recomendación: organizar y consolidar la matriz de control a fin de que aporte información integral, oportuna y confiable al seguimiento presupuestal del suministro de combustible. 
</t>
  </si>
  <si>
    <t xml:space="preserve">El legajo solicitud de servicios subserie 5.4.4-92.8 del 2018, excede el número de tipos documentales (341) y utiliza como base de control de documentos y referencia una lista no oficial. 
El legajo solicitud de servicios 2019, no se encuentra identificado, carece de indice, sin foliación y excede los 200 folios. 
El legajo 5.4.4/12.1 del 29 de enero 2019 de asignación de turnos. Se motiva con un manual de funciones versión 2009. 
Solicitud de préstamo de vehiculo requiere la firma del Jefe División que implica revisar 5 tipos documentales. 
El formato de orden de viaje no se encuentra firmado por el responsable del viaje, en tanto el conductor no sale del automotor con la persona que requiere el servicio. 
Para los servicios de transporte de la VRI, no reposa el formato de avance en tanto los recursos de tramitan desde la VRI. 
COMPROMISO: Fijar un plan de trabajo para organización integral del archivo de gestión. Con metas y términos de cumplimiento. 
</t>
  </si>
  <si>
    <t xml:space="preserve">Impulsar la actividad con participación del equipo humano en la formación y aplicación de las normas de gestión documental. </t>
  </si>
  <si>
    <t xml:space="preserve">El 21 de marzo de 2019, la Vicerrectoría de Cultura y Bienestar informó sobre las dificultades en la ejecución de las actividades de mejora planteadas, cuyo informe enviado con ofico 7-52/210 prevé:
- Definición Plan de Trabajo para la toma de inventario entre los equipos de la División de Gestión de la Cultura y el Área de Adquisiciones e Inventarios, el cual tomará como apoyo el Sistema de Recursos Físicos- SRF y el Software de Colecciones Colombianas. 
-Elaboración de fichas técnicas como herramienta de datos para consigar en el software Colecciones Colombianas, además de ser cotejadas por el Área de Adquisiciones e Inventarios en el SRF. 
- Capacitación sobre el manejo de colecciones por parte del Museo Nacional de Colombia, para efectos de elaborar protocolos de manejo y control sobre los bienes, actividad con que se podrá tener acceso a la boveda de la Arquidiócesis y realizar el respectivo inventario. 
Con oficio 7-92/483 del 12 de julio de 2019, la Vicerrectoría de Cultura y Bienestar informó sobre las actividades adelantadas en el primer semestre de la vigencia, entre las que se destacan: 
-Descripción y clasificación de piezas de arte y cultura en base de datos excel acorde a la ficha técnica del Ministerio de Cultura. 
-Aplicación de medidas de seguridad en el marco del Plan de Seguridad sobre la colección exhibida en el Casa Museo Mosquera. 
-Sobre los bienes en custodia de la arquidiocésis se trabaja en la eleboración de protocolo de control y seguimiento, con el fin de realizar el respectivo inventario. 
-Como medida preventiva y de conservación sobre los bienes, se capacitó al personal de las Áreas de mantenimiento, Seguridad, Control y Movilidad, Gestión de la Cultura y algunos invitados de los Museos. 
-Para este ejercicio la División de Gestión de la Cultura ha contado con el acompañamiento de Ministerio de Cultura a través del Museo Nacional. 
En informe 2.6-52.18/016 de 2019 de seguimiento a los Planes de Mejoramiento de la Univeridad del Cauca, la Oficina de Control Interno recomendó evaluar la efectividad sobre la mejora de las actividades del Plan de Mejoramiento suscrito con la Contraloría General de la República-CGR, frente a la corrección del hallazgo y la eliminación de sus causas y, de ser necesario, replantear sus controles. </t>
  </si>
  <si>
    <t>Ajustar el instrumento metodológico para el control y seguimiento con base en los ejes, programas y proyectos del PDI.</t>
  </si>
  <si>
    <t>Instrumentos de descripción. No se cuenta con instrumentos de descripción a nivel de catálogo e índices, para el fondo documental Carlos Albán, y el denominado “Archivo Inactivo”</t>
  </si>
  <si>
    <t>Aplicar los instrumentos de descripción necesarios para catálogar y controlar las unidades documentales del fondo "archivo inactivo"</t>
  </si>
  <si>
    <t>Catalogar un 30% del total de la documentación perteneciente al fondo "Archivo Inactivo".</t>
  </si>
  <si>
    <t>Fichas de catalogación de la documentación perteneciente al "archivo inactivo"</t>
  </si>
  <si>
    <t>Se realizó la limpieza a 35 (treinta y cinco) paquetes, embalados en 73 (Setenta y tres) cajas.
A la fecha se han catalogado  24 paquetes; ingresaron al catálogo entre octubre y idciembre 607 documentos que por su temporalidad fueron ubicados en el fondo, Antiguo Archivo Central Del Cauca” - Sección “República”
De los 92 paquetes se han catalogado 23 que equivalen al 24.97%
Ver archivo denominado: "H1 ACCIÓN 1, DOCUMENTOS CLASIFICADOS -OCTUBRE -DICIEMBRE DE 2019"
ver link: http://www.unicauca.edu.co/versionP/Servicios/Archivo%20Hist%C3%B3rico/Cat%C3%A1logo</t>
  </si>
  <si>
    <t>Aplicar los instrumentos de descripción necesarios para catálogar y controlar las unidades documentales del fondo "Carlos Albán"</t>
  </si>
  <si>
    <t>Catalogación del fondo Carlos Albán</t>
  </si>
  <si>
    <t>Digitalización del catálogo del fondo Carlos Albán</t>
  </si>
  <si>
    <t>Catálogo en físico y en digital del fondo Carlos Albán</t>
  </si>
  <si>
    <t>Adquisición de herramientas tecnológicas que permitan medir la temperatura y humendad relativa de los depositos, asi como el material de archivo necesario para la proteccion del acervo documental.</t>
  </si>
  <si>
    <t>Catálogo de la documentación perteneciente al fondo "Carlos Albán"</t>
  </si>
  <si>
    <t>Teniendo en cuenta que el inventario existente del fondo personal del General Carlos Albán en 161 folios, es poco legible, se determinó digitalizar el documento.
De otra parte, para una mejor catalogación los documentos se ubicarán por temas y fecha, con el apoyo de la señora Luisa Fernanda Figueroa García, quien en desarrollo de su trabajo de grado  organizó los documentos de descripción para su posterior catalogación y aplicar ubicación topográfica del archivo en las carpetas de cuatro alas.
Sin embargo, se aclara que el Fondo Carlos Albán Cuenta con un catálogo. Anexo dos (2), del reporte enviado con corte a 31/12/2018.</t>
  </si>
  <si>
    <t>Se  digitalizó el  catálogo del Fondo Carlos Albán Cuenta con un catálogo.</t>
  </si>
  <si>
    <t>Controlar los niveles de temperatura y humedad relativa dentro de los rangos establecidos para conservación de documentación histórica</t>
  </si>
  <si>
    <t>Aplicar el proceso de conservación y presevación a la documentación del "Archivo Inactivo</t>
  </si>
  <si>
    <t>Medir el porcentaje de humedad relativa y grados de temperatura en las salas de almacenaje de los documentos del Centro de Investigaciones Históricas José María Arboleda Llorente</t>
  </si>
  <si>
    <t>Continuar con el control de los factores ambientales relativos a la humedad en las salas de almacenaje de los documentos del Centro de Investigaciones Históricas José María Arboleda Llorente</t>
  </si>
  <si>
    <t>Adquisición de  dataloggers para medir la humedad relativa  y la  temperatura en las salas de almacenaje de los documentos del Centro de Investigaciones Históricas José María Arboleda Llorente</t>
  </si>
  <si>
    <t>Adquisición de deshumificadores adicionales para  estabilizar la humedad ambiental en las salas de almacenaje de los documentos del Centro de Investigaciones Históricas José María Arboleda Llorente</t>
  </si>
  <si>
    <t>El Archivo Histórico José Maria Llorente desde el día 10 de septiembre cuenta con ocho (8) deshumificadores de 350 m3 y seis (6) deshumificadores de 180 m3  para controlar la humedad de los depósitos donde resposan los documentos del Archivo Historico.
 Ver archivo denominado " H2 ACCIÓN 3 M1  EQUIPOS DE TEMPERATURA Y HUMEDAD.</t>
  </si>
  <si>
    <t xml:space="preserve">Desde la instalación de los 16 dataloggers se han realizado mediciones diarias con intervalos de dos horas en cada depósito del archivo </t>
  </si>
  <si>
    <t>Diariamente (cada dos horas) se realizó la medición de temperatura y humedad relativa, a los depósitos que contienen documentación Histórica.
En el análisis a los resultados obtenidos de los reportes se observó que la mayoría de los depósitos presentaron rangos estables, lo que permite concluir que los depósitos han tenido un avance positivo en cuanto a la minimización de la humedad en los mismos. 
Dado que el efecto de los deshumificadores en el ambiente es progresivo, se espera que los depósitos alcancen los rangos establecidos por la norma.
Avance 30%
Ver archivo denominado "H2 accion 3 M2 RpteTtemperatura Humedad IV trimestre 2019"</t>
  </si>
  <si>
    <t>Conservación de Documentos. No se cumple con los lineamientos definidos en el Acuerdo No. 049 del 5 de mayo del 2000.  Acuerdo No. 050 de 5 de mayo del 2000 y el acuerdo N° 005 del 15 de octubre de 2014, para conservación documental</t>
  </si>
  <si>
    <t>Construcción del proceso de consulta para que los usuarios puedan acceder a los documentos digitalizados. Digitalizar los catálogos de los fondos Julio Arboleda, Tomás Cipriano de Mosquera y Biblioteca de Misiones y publicarlos en la página web de la Universidad del Cauca.</t>
  </si>
  <si>
    <t>Digitalizar y publicar los católogos de los  Fondos documentales Tomás Cipriano de Mosquera, Julio Arboleda y                                                                                                                                                                                                                                                  Misiones.</t>
  </si>
  <si>
    <t>Catálogos de los fondos Tomas Cipriano de Mosquera, Julio Arboleda y                                                                                                                                                                                                                                                   Misiones digitalizados y publicados en la página web de la Universidad del Cauca</t>
  </si>
  <si>
    <t>De 3777 páginas que componen las páginas de los fondos Mosquera, Arboleda y Misiones, se han publicado en el portal web Institucional 3475 páginas, que corresponden a diez y ocho (18) tomos del fondo Mosquera, dos tomos de Arboleda y uno (1) del Catálogo del Fondo Misiones así:
Arboleda que contiene 940 páginas
Misiones que contiene 636 páginas.
Mosquera: que contiene 2161 
Del Fondo Mosquera se han publicado 1861 páginas y quedan por publicar 300 páginas.
Avance 92,05%
Ver link: http://www.unicauca.edu.co/versionP/Servicios/Archivo%20Hist%C3%B3rico/Cat%C3%A1logo</t>
  </si>
  <si>
    <t>Construcción del protocolo de consulta de los documentos digitalizados</t>
  </si>
  <si>
    <t>Procedimiento de consulta para acceso de los usuarios a los documentos históricos digitalizados documentado.</t>
  </si>
  <si>
    <t>La Institución cuenta con el Protocolo para acceder a imágenes digitalizadas Centro de Investigaciones Historicas "José María Arboleda Llorente", con código PM-FO-4.5-PT-1. publicado en el portal Web Institucional -Banner "programa Lvmen"
Avance 100%
Anexo cinco (5) del reporte enviado con corte a 30/06/2019</t>
  </si>
  <si>
    <t>Procesos de Microfilmación y Digitalización. No se realiza proceso de foliación y sellado de documentos, según se observó en algunas imágenes digitalizadas, actividad que debe ser previa a la captura de imágenes, a fin de garantizar la seguridad de los documentos</t>
  </si>
  <si>
    <t xml:space="preserve">Realizar las actividades de  foliación y sellado de documentos al proceso de digitalización y/o microfilmación a los imágenes de los documentos. </t>
  </si>
  <si>
    <t>Foliar y sellar las imágenes digitalizadas</t>
  </si>
  <si>
    <t>Imágenes digitalizadas foliadas y selladas</t>
  </si>
  <si>
    <t>Al momento de la visita se evidenció el sellado y foliación de las imágenes digitalizadas en el marco del convenio entre la Fundación Neogranadina y la Universidad del Cauca.
Teniendo en cuenta que el archivo digital pesa 170 gb aproximadamante, se determinó enviar una muestra aleatoria
Ver carpeta denominada "H 4 ACCIÓN 5 M1"</t>
  </si>
  <si>
    <t xml:space="preserve">Peso del Proyecto </t>
  </si>
  <si>
    <t>Informes Gestión</t>
  </si>
  <si>
    <t xml:space="preserve">Archivo Histórico </t>
  </si>
  <si>
    <t>Archivo histórico</t>
  </si>
  <si>
    <t xml:space="preserve">Reformulados con el informe 2.6-52.18/25 de 2017. </t>
  </si>
  <si>
    <t>Diego y Kevin Robinson</t>
  </si>
  <si>
    <t>Olga Lucía-Kevin Robinson</t>
  </si>
  <si>
    <t xml:space="preserve">Cristian Camilo Urbano </t>
  </si>
  <si>
    <t>Deysi - Cristian Camilo</t>
  </si>
  <si>
    <t>Olga Lucía Camacho</t>
  </si>
  <si>
    <t>Diego Erikson Huaman</t>
  </si>
  <si>
    <t xml:space="preserve">Deysi y Diego Erikson </t>
  </si>
  <si>
    <t xml:space="preserve">Kevin Robinson Narváez </t>
  </si>
  <si>
    <t>Cerrado con oficio 2.6-52.18/014 del 21/01/2020</t>
  </si>
  <si>
    <t xml:space="preserve"> Oficina de Control Interno -OCI
Control Seguimiento a Planes de Mejoramiento</t>
  </si>
  <si>
    <t>______________________________________________________________</t>
  </si>
  <si>
    <t>KEVIN ROBINSON NARVÁEZ CHILMA</t>
  </si>
  <si>
    <t xml:space="preserve">Funcionario responsable de consolidar información </t>
  </si>
  <si>
    <t xml:space="preserve">LUCÍA AMPARO GUZMÁN VALENCIA </t>
  </si>
  <si>
    <t>Jefe Oficina de Control Interno</t>
  </si>
  <si>
    <t xml:space="preserve">SEGUIMIENTO PLAN DE MEJORAMIENTO PROCESO GESTIÓN DEL CONTROL Y DEL MEJORAMIENTO CONTINUO 
INFORME 2.4-52.18/016 de 2012 DE EVALUACIÓN AL SUBPROCESO DE ADMISIONES, REGISTRO Y CONTROL ACADÉMICO Y SUS PROCEDIMIENTOS DE INSCRIPCIÓN, ADMISIÓN Y MATRICULA </t>
  </si>
  <si>
    <t>SEGUIMIENTO PLAN DE MEJORAMIENTO - PROCESO GESTIÓN DEL CONTROL Y DEL MEJORAMIENTO CONTINUO 
INFORME 2.4-52.13/022 DE 2012 DE EVALUACIÓN A LA APLICACIIÓN DEL ACUERDO Nº 085 de 2008</t>
  </si>
  <si>
    <t xml:space="preserve">SEGUIMIENTO PLAN DE MEJORAMIENTO - PROCESO GESTIÓN DEL CONTROL Y DEL MEJORAMIENTO CONTINUO 
INFORME 2.4-52.18/003 DE 2014 DE EVALUACIÓN AL PROCESO DE SELECCIÓN, CONTRATACIÓN Y DESARROLLO DE LAS MONITORÍAS </t>
  </si>
  <si>
    <t xml:space="preserve">SEGUIMIENTO PLAN DE MEJORAMIENTO - PROCESO GESTIÓN DEL CONTROL Y DEL MEJORAMIENTO CONTINUO 
CONTRALORÍA GENERAL DE LA REPÚBLICA - AUDITORÍA INTEGRAL VIGENCIA 2013 </t>
  </si>
  <si>
    <t xml:space="preserve">SEGUIMIENTO PLAN DE MEJORAMIENTO - PROCESO GESTIÓN DEL CONTROL Y DEL MEJORAMIENTO CONTINUO 
INFORME 2.4.52.18/021-2014 DE EVALUACIÓN A PROCESOS ADMINISTRATIVOS, FINANCIEROS Y ASISTENCIALES DE LA UNIDAD DE SALUD </t>
  </si>
  <si>
    <t xml:space="preserve">SEGUIMIENTO PLAN DE MEJORAMIENTO - PROCESO GESTIÓN DEL CONTROL Y DEL MEJORAMIENTO CONTINUO </t>
  </si>
  <si>
    <t xml:space="preserve">INFORME 2.4.52.18/021-2014 DE EVALUACIÓN A PROCESOS ADMINISTRATIVOS, FINANCIEROS Y ASISTENCIALES DE LA UNIDAD DE SALUD </t>
  </si>
  <si>
    <t xml:space="preserve">SEGUIMIENTO PLAN DE MEJORAMIENTO - PROCESO GESTIÓN DEL CONTROL Y DEL MEJORAMIENTO CONTINUO 
INFORME 2.6-52.18/03 de 2016 DE EVALUACIÓN AL PROCEDIMIENTO DE OTORGAMIENTO DE COMISIONES ESTUDIOS </t>
  </si>
  <si>
    <r>
      <rPr>
        <b/>
        <sz val="12"/>
        <rFont val="Arial"/>
        <family val="2"/>
      </rPr>
      <t xml:space="preserve">SEGUIMIENTO PLAN DE MEJORAMIENTO - PROCESO GESTIÓN DEL CONTROL Y DEL MEJORAMIENTO CONTINUO </t>
    </r>
    <r>
      <rPr>
        <sz val="12"/>
        <rFont val="Arial"/>
        <family val="2"/>
      </rPr>
      <t xml:space="preserve">
</t>
    </r>
    <r>
      <rPr>
        <b/>
        <sz val="12"/>
        <rFont val="Arial"/>
        <family val="2"/>
      </rPr>
      <t xml:space="preserve">PLAN DE MEJORAMIENTO INFORME 2.6-52.18/17 de 2017 EVALURACIÓN Y SEGUIMIENTO AL SISTEMA DE PQRSF. 
REFORMULADO CON RESULTADOS DEL INFORME 2.6-52.18/ 05  de 2019 DE SEGUIMIETNO AL SISTEMA DE PQRSF 2018 -II DE LA UNIVERSIDAD DEL CAUCA </t>
    </r>
  </si>
  <si>
    <t xml:space="preserve">SEGUIMIENTO PLAN DE MEJORAMIENTO - PROCESO GESTIÓN DEL CONTROL Y DEL MEJORAMIENTO CONTINUO 
INFORME 2.6-52.18/13 de 2019 DE SEGUIMIENTO A LA INFORMACIÓN LITIGIOSA REGISTRADA EN EL APLICATIVO e-KOGUI DE LA AGENCIA NACIONAL DE DEFENSA JURÍDICA DEL ESTADO -ANDJE I SEMESTRE 2019 </t>
  </si>
  <si>
    <t xml:space="preserve">SEGUIMIENTO PLAN DE MEJORAMIENTO - PROCESO GESTIÓN DEL CONTROL Y DEL MEJORAMIENTO CONTINUO 
INFORME 2.6-52.18/06 de 2017 DE EVALUACIÓN AL SISTEMA DE POSGRADOS </t>
  </si>
  <si>
    <t>SEGUIMIENTO PLAN DE MEJORAMIENTO - PROCESO GESTIÓN DEL CONTROL Y DEL MEJORAMIENTO CONTINUO 
INFORME 2.6-52.18/09 EVALUACIÓN AL SISTEMA DE CONTROL INTERNO CONTABLE SCI</t>
  </si>
  <si>
    <t xml:space="preserve">SEGUIMIENTO PLAN DE MEJORAMIENTO - PROCESO GESTIÓN DEL CONTROL Y DEL MEJORAMIENTO CONTINUO 
INFORME 2.6-52.18/18 de 2018 DE SEGUIMIENTO AL PLAN DE GESTIÓN AMBIENTAL DE LA UNIVERSIDAD DEL CAUCA Y SU EFECTIVIDAD EN EL MANEJO DE RESIDUOS SÓLIDOS </t>
  </si>
  <si>
    <t xml:space="preserve">SEGUIMIENTO PLAN DE MEJORAMIENTO - PROCESO GESTIÓN DEL CONTROL Y DEL MEJORAMIENTO CONTINUO 
INFORME 2.6-52.18/015 de 2017 EVALUACIÓN A LOS PROGRAMAS DEL SISTEMA DE CULTURA Y BIENESTAR UNIVERSITARIO </t>
  </si>
  <si>
    <t>SEGUIMIENTO PLAN DE MEJORAMIENTO - PROCESO GESTIÓN DEL CONTROL Y DEL MEJORAMIENTO CONTINUO 
INFORME 2.6-52.18/09 del 2018 DE SEGUIMIENTO AL PROCEDIMIENTO DE EVALUACIÓN DE PROVEEDORES DE LA UNIVERSIDAD DEL CAUCA</t>
  </si>
  <si>
    <t xml:space="preserve">SEGUIMIENTO PLAN DE MEJORAMIENTO - PROCESO GESTIÓN DEL CONTROL Y DEL MEJORAMIENTO CONTINUO 
PROCESOS DISCIPLINARIOS </t>
  </si>
  <si>
    <t>SEGUIMIENTO PLAN DE MEJORAMIENTO - PROCESO GESTIÓN DEL CONTROL Y DEL MEJORAMIENTO CONTINUO 
INFORME 2.6-52.18/12 DE 2018 DE AUDITORÍA PROCEDIMIENTO DE EVALUACIÓN AL DESEMPEÑO DOCENTE EN LA UNIVERSIDAD DEL CAUCA</t>
  </si>
  <si>
    <t>SEGUIMIENTO PLAN DE MEJORAMIENTO - PROCESO GESTIÓN DEL CONTROL Y DEL MEJORAMIENTO CONTINUO 
INFORME 2.6-52.18/014 DE 2018 DE AUDITORÍA AL PROCESO DE SELECCIÓN, VINCULACIÓN Y CONTRATACIÓN DEL PERSONAL DOCENTE DE LA UNIVERSIDAD DEL CAUCA</t>
  </si>
  <si>
    <t xml:space="preserve">SEGUIMIENTO PLAN DE MEJORAMIENTO - PROCESO GESTIÓN DEL CONTROL Y DEL MEJORAMIENTO CONTINUO 
INFORME 2.6-52.18/23 de 2018 y 08 de 2019 DE EVALUACIÓN AL PLAN DE DESARROLLO INSTITUCIONAL </t>
  </si>
  <si>
    <t xml:space="preserve">SEGUIMIENTO PLAN DE MEJORAMIENTO - PROCESO GESTIÓN DEL CONTROL Y DEL MEJORAMIENTO CONTINUO 
INFORME 2.6-52.18/17 de 2018 DE SEGUIMIENTO AL PROCESO DE ACREDITACIÓN DE ALTA CALIDAD DE LOS PROGRAMAS ACADÉMICOS DE LA UNIVERSIDAD DEL CAUCA </t>
  </si>
  <si>
    <t xml:space="preserve">SEGUIMIENTO PLAN DE MEJORAMIENTO - PROCESO GESTIÓN DEL CONTROL Y DEL MEJORAMIENTO CONTINUO 
INFORME 2.6-52.18/24 DE EVALUACIÓN A LOS PROCEDIMIENTOS PRESUPUESTALES </t>
  </si>
  <si>
    <t>SEGUIMIENTO PLAN DE MEJORAMIENTO - PROCESO GESTIÓN DEL CONTROL Y DEL MEJORAMIENTO CONTINUO 
INFORME 2.6-52.18/08 DE 2018 DE EVALUACIÓN AL PROCEDIMIENTO DE COMISIONES ACADÉMICAS</t>
  </si>
  <si>
    <t>SEGUIMIENTO PLAN DE MEJORAMIENTO - PROCESO GESTIÓN DEL CONTROL Y DEL MEJORAMIENTO CONTINUO 
INFORME 2.6-52.18/003 DE 2018 DE SEGUIMIENTO AL SERVICIO DE TRANSPORTE DE LA UNIVERSIDAD DEL CAUCA</t>
  </si>
  <si>
    <t>SEGUIMIENTO PLAN DE MEJORAMIENTO - PROCESO GESTIÓN DEL CONTROL Y DEL MEJORAMIENTO CONTINUO 
INFORME 2.6-52.18/15  DE 2019 DE EVALUACIÓN AL INFORME DE GESTIÓN DE LA UNIVERSIDAD DEL CAUCA VIGENCIA 2018</t>
  </si>
  <si>
    <t>SEGUIMIENTO PLAN DE MEJORAMIENTO - PROCESO GESTIÓN DEL CONTROL Y DEL MEJORAMIENTO CONTINUO 
AUDITORÍA ARCHIVO GENERAL DE LA NACIÓN VIGENCIA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</si>
</sst>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0.00;[Red]0.00"/>
    <numFmt numFmtId="165" formatCode="dd/mm/yyyy;@"/>
    <numFmt numFmtId="166" formatCode="0.0"/>
    <numFmt numFmtId="167" formatCode="yyyy/mm/dd"/>
    <numFmt numFmtId="168" formatCode="0;[Red]0"/>
    <numFmt numFmtId="169" formatCode="[$-F400]h:mm:ss\ AM/PM"/>
    <numFmt numFmtId="170" formatCode="yyyy\-mm\-dd"/>
  </numFmts>
  <fonts count="12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sz val="10"/>
      <name val="Arial"/>
      <family val="2"/>
    </font>
    <font>
      <u/>
      <sz val="7"/>
      <color theme="10"/>
      <name val="Arial"/>
      <family val="2"/>
    </font>
    <font>
      <sz val="9"/>
      <color theme="1"/>
      <name val="Arial"/>
      <family val="2"/>
    </font>
    <font>
      <sz val="10"/>
      <color theme="1"/>
      <name val="Arial"/>
      <family val="2"/>
    </font>
    <font>
      <b/>
      <sz val="10"/>
      <color theme="0"/>
      <name val="Arial"/>
      <family val="2"/>
    </font>
    <font>
      <b/>
      <sz val="10"/>
      <name val="Arial"/>
      <family val="2"/>
    </font>
    <font>
      <b/>
      <sz val="10"/>
      <color theme="1"/>
      <name val="Arial"/>
      <family val="2"/>
    </font>
    <font>
      <b/>
      <sz val="8"/>
      <color indexed="81"/>
      <name val="Tahoma"/>
      <family val="2"/>
    </font>
    <font>
      <sz val="8"/>
      <color indexed="81"/>
      <name val="Tahoma"/>
      <family val="2"/>
    </font>
    <font>
      <b/>
      <u/>
      <sz val="9"/>
      <color theme="0"/>
      <name val="Arial"/>
      <family val="2"/>
    </font>
    <font>
      <b/>
      <sz val="9"/>
      <color theme="0"/>
      <name val="Arial"/>
      <family val="2"/>
    </font>
    <font>
      <b/>
      <sz val="11"/>
      <color theme="0"/>
      <name val="Calibri"/>
      <family val="2"/>
      <scheme val="minor"/>
    </font>
    <font>
      <b/>
      <sz val="14"/>
      <name val="Arial"/>
      <family val="2"/>
    </font>
    <font>
      <b/>
      <sz val="14"/>
      <color theme="0"/>
      <name val="Arial"/>
      <family val="2"/>
    </font>
    <font>
      <b/>
      <sz val="14"/>
      <color theme="0"/>
      <name val="Calibri"/>
      <family val="2"/>
      <scheme val="minor"/>
    </font>
    <font>
      <b/>
      <sz val="14"/>
      <color theme="0"/>
      <name val="Arial Narrow"/>
      <family val="2"/>
    </font>
    <font>
      <b/>
      <sz val="12"/>
      <name val="Arial Narrow"/>
      <family val="2"/>
    </font>
    <font>
      <sz val="12"/>
      <name val="Arial"/>
      <family val="2"/>
    </font>
    <font>
      <sz val="14"/>
      <name val="Arial Narrow"/>
      <family val="2"/>
    </font>
    <font>
      <sz val="14"/>
      <name val="Arial"/>
      <family val="2"/>
    </font>
    <font>
      <sz val="12"/>
      <color theme="3" tint="-0.249977111117893"/>
      <name val="Arial"/>
      <family val="2"/>
    </font>
    <font>
      <b/>
      <sz val="12"/>
      <name val="Arial"/>
      <family val="2"/>
    </font>
    <font>
      <b/>
      <sz val="12"/>
      <color theme="0"/>
      <name val="Arial"/>
      <family val="2"/>
    </font>
    <font>
      <b/>
      <sz val="14"/>
      <name val="Arial Narrow"/>
      <family val="2"/>
    </font>
    <font>
      <b/>
      <sz val="9"/>
      <color indexed="81"/>
      <name val="Tahoma"/>
      <family val="2"/>
    </font>
    <font>
      <sz val="9"/>
      <color indexed="81"/>
      <name val="Tahoma"/>
      <family val="2"/>
    </font>
    <font>
      <b/>
      <sz val="11"/>
      <name val="Arial"/>
      <family val="2"/>
    </font>
    <font>
      <b/>
      <sz val="18"/>
      <color theme="10"/>
      <name val="Arial"/>
      <family val="2"/>
    </font>
    <font>
      <b/>
      <sz val="8"/>
      <name val="Arial"/>
      <family val="2"/>
    </font>
    <font>
      <b/>
      <sz val="12"/>
      <color theme="3" tint="-0.249977111117893"/>
      <name val="Arial"/>
      <family val="2"/>
    </font>
    <font>
      <sz val="8"/>
      <name val="Arial"/>
      <family val="2"/>
    </font>
    <font>
      <sz val="11"/>
      <color rgb="FFFF0000"/>
      <name val="Arial"/>
      <family val="2"/>
    </font>
    <font>
      <sz val="12"/>
      <color rgb="FFFF0000"/>
      <name val="Arial"/>
      <family val="2"/>
    </font>
    <font>
      <b/>
      <i/>
      <sz val="12"/>
      <name val="Arial"/>
      <family val="2"/>
    </font>
    <font>
      <u/>
      <sz val="12"/>
      <name val="Arial"/>
      <family val="2"/>
    </font>
    <font>
      <b/>
      <u/>
      <sz val="8"/>
      <color indexed="81"/>
      <name val="Tahoma"/>
      <family val="2"/>
    </font>
    <font>
      <sz val="11"/>
      <name val="Arial"/>
      <family val="2"/>
    </font>
    <font>
      <u/>
      <sz val="10"/>
      <name val="Arial"/>
      <family val="2"/>
    </font>
    <font>
      <b/>
      <sz val="7"/>
      <name val="Arial"/>
      <family val="2"/>
    </font>
    <font>
      <b/>
      <i/>
      <sz val="8"/>
      <name val="Arial"/>
      <family val="2"/>
    </font>
    <font>
      <b/>
      <sz val="16"/>
      <color theme="10"/>
      <name val="Arial"/>
      <family val="2"/>
    </font>
    <font>
      <sz val="10"/>
      <color rgb="FFFF0000"/>
      <name val="Arial"/>
      <family val="2"/>
    </font>
    <font>
      <sz val="10"/>
      <name val="Calibri"/>
      <family val="2"/>
      <scheme val="minor"/>
    </font>
    <font>
      <sz val="9"/>
      <color indexed="10"/>
      <name val="Arial"/>
      <family val="2"/>
    </font>
    <font>
      <sz val="9"/>
      <name val="Calibri"/>
      <family val="2"/>
      <scheme val="minor"/>
    </font>
    <font>
      <u/>
      <sz val="10"/>
      <name val="Calibri"/>
      <family val="2"/>
    </font>
    <font>
      <sz val="9"/>
      <color indexed="8"/>
      <name val="Arial"/>
      <family val="2"/>
    </font>
    <font>
      <sz val="10"/>
      <color theme="0"/>
      <name val="Arial"/>
      <family val="2"/>
    </font>
    <font>
      <sz val="9"/>
      <color rgb="FFFF0000"/>
      <name val="Arial"/>
      <family val="2"/>
    </font>
    <font>
      <b/>
      <sz val="11"/>
      <color theme="3" tint="-0.249977111117893"/>
      <name val="Arial"/>
      <family val="2"/>
    </font>
    <font>
      <sz val="10"/>
      <color theme="3" tint="-0.249977111117893"/>
      <name val="Arial"/>
      <family val="2"/>
    </font>
    <font>
      <sz val="8"/>
      <color indexed="8"/>
      <name val="Arial"/>
      <family val="2"/>
    </font>
    <font>
      <sz val="8"/>
      <color indexed="10"/>
      <name val="Arial"/>
      <family val="2"/>
    </font>
    <font>
      <b/>
      <sz val="9"/>
      <color theme="3" tint="-0.249977111117893"/>
      <name val="Arial"/>
      <family val="2"/>
    </font>
    <font>
      <b/>
      <sz val="11"/>
      <color rgb="FFFF0000"/>
      <name val="Arial"/>
      <family val="2"/>
    </font>
    <font>
      <sz val="8"/>
      <color theme="1"/>
      <name val="Arial"/>
      <family val="2"/>
    </font>
    <font>
      <u/>
      <sz val="10"/>
      <color theme="10"/>
      <name val="Arial"/>
      <family val="2"/>
    </font>
    <font>
      <sz val="8"/>
      <color rgb="FFFF0000"/>
      <name val="Arial"/>
      <family val="2"/>
    </font>
    <font>
      <b/>
      <u/>
      <sz val="8"/>
      <name val="Arial"/>
      <family val="2"/>
    </font>
    <font>
      <b/>
      <sz val="10"/>
      <color rgb="FFFF0000"/>
      <name val="Arial"/>
      <family val="2"/>
    </font>
    <font>
      <b/>
      <sz val="10"/>
      <color theme="3" tint="-0.249977111117893"/>
      <name val="Arial"/>
      <family val="2"/>
    </font>
    <font>
      <sz val="12"/>
      <color theme="1"/>
      <name val="Arial"/>
      <family val="2"/>
    </font>
    <font>
      <b/>
      <sz val="14"/>
      <color rgb="FFFF0000"/>
      <name val="Arial"/>
      <family val="2"/>
    </font>
    <font>
      <sz val="12"/>
      <name val="Arial Narrow"/>
      <family val="2"/>
    </font>
    <font>
      <sz val="10"/>
      <name val="Arial Narrow"/>
      <family val="2"/>
    </font>
    <font>
      <b/>
      <sz val="12"/>
      <color theme="4" tint="-0.499984740745262"/>
      <name val="Arial"/>
      <family val="2"/>
    </font>
    <font>
      <sz val="11"/>
      <name val="Arial Narrow"/>
      <family val="2"/>
    </font>
    <font>
      <sz val="11"/>
      <color rgb="FF00B050"/>
      <name val="Arial Narrow"/>
      <family val="2"/>
    </font>
    <font>
      <b/>
      <sz val="11"/>
      <color rgb="FFFF0000"/>
      <name val="Arial Narrow"/>
      <family val="2"/>
    </font>
    <font>
      <b/>
      <sz val="11"/>
      <color rgb="FF00B050"/>
      <name val="Arial Narrow"/>
      <family val="2"/>
    </font>
    <font>
      <sz val="11"/>
      <color rgb="FFFF0000"/>
      <name val="Arial Narrow"/>
      <family val="2"/>
    </font>
    <font>
      <sz val="11"/>
      <color theme="1"/>
      <name val="Arial Narrow"/>
      <family val="2"/>
    </font>
    <font>
      <sz val="12"/>
      <color theme="1"/>
      <name val="Arial Narrow"/>
      <family val="2"/>
    </font>
    <font>
      <sz val="14"/>
      <color indexed="81"/>
      <name val="Tahoma"/>
      <family val="2"/>
    </font>
    <font>
      <b/>
      <sz val="11"/>
      <color theme="4" tint="-0.499984740745262"/>
      <name val="Arial"/>
      <family val="2"/>
    </font>
    <font>
      <sz val="11"/>
      <color theme="1"/>
      <name val="Arial"/>
      <family val="2"/>
    </font>
    <font>
      <sz val="11"/>
      <color rgb="FF00B050"/>
      <name val="Arial"/>
      <family val="2"/>
    </font>
    <font>
      <b/>
      <sz val="10"/>
      <color rgb="FF00B050"/>
      <name val="Calibri"/>
      <family val="2"/>
      <scheme val="minor"/>
    </font>
    <font>
      <sz val="10"/>
      <color rgb="FF0070C0"/>
      <name val="Calibri"/>
      <family val="2"/>
      <scheme val="minor"/>
    </font>
    <font>
      <b/>
      <sz val="10"/>
      <color rgb="FF0070C0"/>
      <name val="Calibri"/>
      <family val="2"/>
      <scheme val="minor"/>
    </font>
    <font>
      <b/>
      <sz val="10"/>
      <name val="Arial Narrow"/>
      <family val="2"/>
    </font>
    <font>
      <b/>
      <sz val="11"/>
      <name val="Arial Narrow"/>
      <family val="2"/>
    </font>
    <font>
      <b/>
      <sz val="11"/>
      <color theme="1"/>
      <name val="Arial"/>
      <family val="2"/>
    </font>
    <font>
      <sz val="11"/>
      <color rgb="FF222222"/>
      <name val="Arial"/>
      <family val="2"/>
    </font>
    <font>
      <b/>
      <sz val="8"/>
      <color rgb="FF00B050"/>
      <name val="Arial"/>
      <family val="2"/>
    </font>
    <font>
      <b/>
      <sz val="9"/>
      <color rgb="FFFF0000"/>
      <name val="Arial"/>
      <family val="2"/>
    </font>
    <font>
      <b/>
      <u/>
      <sz val="10"/>
      <color rgb="FFFF0000"/>
      <name val="Arial"/>
      <family val="2"/>
    </font>
    <font>
      <b/>
      <sz val="10"/>
      <color rgb="FF00B050"/>
      <name val="Arial"/>
      <family val="2"/>
    </font>
    <font>
      <sz val="10"/>
      <name val="Times New Roman"/>
      <family val="1"/>
    </font>
    <font>
      <sz val="10"/>
      <name val="Arial"/>
      <family val="2"/>
    </font>
    <font>
      <sz val="10"/>
      <color rgb="FF222222"/>
      <name val="Arial"/>
      <family val="2"/>
    </font>
    <font>
      <sz val="9"/>
      <name val="Arial Narrow"/>
      <family val="2"/>
    </font>
    <font>
      <u/>
      <sz val="10"/>
      <color rgb="FFFF0000"/>
      <name val="Arial"/>
      <family val="2"/>
    </font>
    <font>
      <b/>
      <sz val="12"/>
      <color rgb="FFFF0000"/>
      <name val="Arial Narrow"/>
      <family val="2"/>
    </font>
    <font>
      <sz val="8"/>
      <name val="Arial Narrow"/>
      <family val="2"/>
    </font>
    <font>
      <u/>
      <sz val="11"/>
      <color theme="10"/>
      <name val="Calibri"/>
      <family val="2"/>
      <scheme val="minor"/>
    </font>
    <font>
      <b/>
      <sz val="11"/>
      <color theme="1"/>
      <name val="Calibri"/>
      <family val="2"/>
      <scheme val="minor"/>
    </font>
    <font>
      <sz val="12"/>
      <color rgb="FFFF0000"/>
      <name val="Arial Narrow"/>
      <family val="2"/>
    </font>
    <font>
      <b/>
      <sz val="12"/>
      <color theme="1"/>
      <name val="Arial"/>
      <family val="2"/>
    </font>
    <font>
      <sz val="12"/>
      <color rgb="FF00B0F0"/>
      <name val="Arial"/>
      <family val="2"/>
    </font>
    <font>
      <sz val="10"/>
      <name val="Wingdings"/>
      <charset val="2"/>
    </font>
    <font>
      <i/>
      <sz val="11"/>
      <name val="Arial"/>
      <family val="2"/>
    </font>
    <font>
      <sz val="8"/>
      <color rgb="FF222222"/>
      <name val="Arial"/>
      <family val="2"/>
    </font>
    <font>
      <sz val="8"/>
      <color rgb="FF000000"/>
      <name val="Calibri"/>
      <family val="2"/>
    </font>
    <font>
      <b/>
      <sz val="10"/>
      <color theme="0"/>
      <name val="Arial Narrow"/>
      <family val="2"/>
    </font>
    <font>
      <sz val="10"/>
      <color theme="0"/>
      <name val="Arial Narrow"/>
      <family val="2"/>
    </font>
    <font>
      <sz val="10"/>
      <color theme="1"/>
      <name val="Calibri"/>
      <family val="2"/>
      <scheme val="minor"/>
    </font>
  </fonts>
  <fills count="33">
    <fill>
      <patternFill patternType="none"/>
    </fill>
    <fill>
      <patternFill patternType="gray125"/>
    </fill>
    <fill>
      <patternFill patternType="solid">
        <fgColor indexed="9"/>
        <bgColor indexed="64"/>
      </patternFill>
    </fill>
    <fill>
      <patternFill patternType="solid">
        <fgColor theme="3" tint="0.39997558519241921"/>
        <bgColor indexed="64"/>
      </patternFill>
    </fill>
    <fill>
      <patternFill patternType="solid">
        <fgColor indexed="50"/>
        <bgColor indexed="64"/>
      </patternFill>
    </fill>
    <fill>
      <patternFill patternType="solid">
        <fgColor indexed="13"/>
        <bgColor indexed="64"/>
      </patternFill>
    </fill>
    <fill>
      <patternFill patternType="solid">
        <fgColor rgb="FFFFFF00"/>
        <bgColor indexed="64"/>
      </patternFill>
    </fill>
    <fill>
      <patternFill patternType="solid">
        <fgColor indexed="53"/>
        <bgColor indexed="64"/>
      </patternFill>
    </fill>
    <fill>
      <patternFill patternType="solid">
        <fgColor indexed="10"/>
        <bgColor indexed="64"/>
      </patternFill>
    </fill>
    <fill>
      <patternFill patternType="solid">
        <fgColor theme="4" tint="-0.499984740745262"/>
        <bgColor indexed="64"/>
      </patternFill>
    </fill>
    <fill>
      <patternFill patternType="solid">
        <fgColor rgb="FFA5A5A5"/>
      </patternFill>
    </fill>
    <fill>
      <patternFill patternType="solid">
        <fgColor rgb="FF92D050"/>
        <bgColor indexed="64"/>
      </patternFill>
    </fill>
    <fill>
      <patternFill patternType="solid">
        <fgColor theme="3"/>
        <bgColor indexed="64"/>
      </patternFill>
    </fill>
    <fill>
      <patternFill patternType="solid">
        <fgColor theme="0"/>
        <bgColor indexed="64"/>
      </patternFill>
    </fill>
    <fill>
      <patternFill patternType="solid">
        <fgColor theme="3" tint="0.79998168889431442"/>
        <bgColor indexed="64"/>
      </patternFill>
    </fill>
    <fill>
      <patternFill patternType="solid">
        <fgColor rgb="FF00B0F0"/>
        <bgColor indexed="64"/>
      </patternFill>
    </fill>
    <fill>
      <patternFill patternType="solid">
        <fgColor theme="0" tint="-0.34998626667073579"/>
        <bgColor indexed="64"/>
      </patternFill>
    </fill>
    <fill>
      <patternFill patternType="solid">
        <fgColor theme="7" tint="0.39997558519241921"/>
        <bgColor indexed="64"/>
      </patternFill>
    </fill>
    <fill>
      <patternFill patternType="solid">
        <fgColor indexed="9"/>
      </patternFill>
    </fill>
    <fill>
      <patternFill patternType="solid">
        <fgColor theme="4" tint="0.39997558519241921"/>
        <bgColor indexed="64"/>
      </patternFill>
    </fill>
    <fill>
      <patternFill patternType="solid">
        <fgColor theme="9" tint="0.59999389629810485"/>
        <bgColor indexed="64"/>
      </patternFill>
    </fill>
    <fill>
      <patternFill patternType="solid">
        <fgColor theme="5" tint="-0.249977111117893"/>
        <bgColor indexed="64"/>
      </patternFill>
    </fill>
    <fill>
      <patternFill patternType="solid">
        <fgColor theme="8" tint="-0.249977111117893"/>
        <bgColor indexed="64"/>
      </patternFill>
    </fill>
    <fill>
      <patternFill patternType="solid">
        <fgColor theme="4" tint="0.59999389629810485"/>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rgb="FF00B050"/>
        <bgColor indexed="64"/>
      </patternFill>
    </fill>
    <fill>
      <patternFill patternType="solid">
        <fgColor rgb="FFFF000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FF"/>
        <bgColor rgb="FFFFFFFF"/>
      </patternFill>
    </fill>
  </fills>
  <borders count="85">
    <border>
      <left/>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top style="medium">
        <color indexed="64"/>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auto="1"/>
      </left>
      <right style="medium">
        <color auto="1"/>
      </right>
      <top style="medium">
        <color auto="1"/>
      </top>
      <bottom style="medium">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indexed="64"/>
      </left>
      <right/>
      <top/>
      <bottom style="thin">
        <color indexed="64"/>
      </bottom>
      <diagonal/>
    </border>
    <border>
      <left style="slantDashDot">
        <color indexed="64"/>
      </left>
      <right style="thin">
        <color indexed="64"/>
      </right>
      <top style="slantDashDot">
        <color indexed="64"/>
      </top>
      <bottom style="thin">
        <color indexed="64"/>
      </bottom>
      <diagonal/>
    </border>
    <border>
      <left style="thin">
        <color indexed="64"/>
      </left>
      <right style="thin">
        <color indexed="64"/>
      </right>
      <top style="slantDashDot">
        <color indexed="64"/>
      </top>
      <bottom style="thin">
        <color indexed="64"/>
      </bottom>
      <diagonal/>
    </border>
    <border>
      <left style="slantDashDot">
        <color indexed="64"/>
      </left>
      <right style="thin">
        <color indexed="64"/>
      </right>
      <top style="thin">
        <color indexed="64"/>
      </top>
      <bottom style="thin">
        <color indexed="64"/>
      </bottom>
      <diagonal/>
    </border>
    <border>
      <left style="slantDashDot">
        <color indexed="64"/>
      </left>
      <right style="thin">
        <color indexed="64"/>
      </right>
      <top style="slantDashDot">
        <color indexed="64"/>
      </top>
      <bottom style="slantDashDot">
        <color indexed="64"/>
      </bottom>
      <diagonal/>
    </border>
    <border>
      <left style="thin">
        <color indexed="64"/>
      </left>
      <right style="thin">
        <color indexed="64"/>
      </right>
      <top style="slantDashDot">
        <color indexed="64"/>
      </top>
      <bottom style="slantDashDot">
        <color indexed="64"/>
      </bottom>
      <diagonal/>
    </border>
    <border>
      <left/>
      <right/>
      <top/>
      <bottom style="thin">
        <color theme="0" tint="-0.249977111117893"/>
      </bottom>
      <diagonal/>
    </border>
    <border>
      <left/>
      <right style="thin">
        <color theme="0" tint="-0.249977111117893"/>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slantDashDot">
        <color indexed="64"/>
      </left>
      <right style="thin">
        <color indexed="64"/>
      </right>
      <top/>
      <bottom style="thin">
        <color indexed="64"/>
      </bottom>
      <diagonal/>
    </border>
    <border>
      <left style="slantDashDot">
        <color indexed="64"/>
      </left>
      <right style="thin">
        <color indexed="64"/>
      </right>
      <top/>
      <bottom/>
      <diagonal/>
    </border>
    <border>
      <left style="slantDashDot">
        <color indexed="64"/>
      </left>
      <right style="thin">
        <color indexed="64"/>
      </right>
      <top/>
      <bottom style="slantDashDot">
        <color indexed="64"/>
      </bottom>
      <diagonal/>
    </border>
    <border>
      <left style="thin">
        <color auto="1"/>
      </left>
      <right style="thin">
        <color indexed="64"/>
      </right>
      <top/>
      <bottom style="slantDashDot">
        <color indexed="64"/>
      </bottom>
      <diagonal/>
    </border>
    <border>
      <left style="thin">
        <color indexed="64"/>
      </left>
      <right style="thin">
        <color indexed="64"/>
      </right>
      <top style="slantDashDot">
        <color indexed="64"/>
      </top>
      <bottom/>
      <diagonal/>
    </border>
    <border>
      <left style="slantDashDot">
        <color indexed="64"/>
      </left>
      <right style="thin">
        <color indexed="64"/>
      </right>
      <top style="slantDashDot">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32">
    <xf numFmtId="0" fontId="0" fillId="0" borderId="0"/>
    <xf numFmtId="0" fontId="15" fillId="0" borderId="0" applyNumberFormat="0" applyFill="0" applyBorder="0" applyAlignment="0" applyProtection="0">
      <alignment vertical="top"/>
      <protection locked="0"/>
    </xf>
    <xf numFmtId="0" fontId="25" fillId="10" borderId="7" applyNumberFormat="0" applyAlignment="0" applyProtection="0"/>
    <xf numFmtId="0" fontId="11" fillId="0" borderId="0"/>
    <xf numFmtId="9" fontId="11" fillId="0" borderId="0" applyFont="0" applyFill="0" applyBorder="0" applyAlignment="0" applyProtection="0"/>
    <xf numFmtId="0" fontId="14" fillId="0" borderId="0"/>
    <xf numFmtId="0" fontId="14" fillId="0" borderId="0"/>
    <xf numFmtId="0" fontId="14" fillId="0" borderId="0"/>
    <xf numFmtId="0" fontId="70" fillId="0" borderId="0" applyNumberFormat="0" applyFill="0" applyBorder="0" applyAlignment="0" applyProtection="0"/>
    <xf numFmtId="9" fontId="14" fillId="0" borderId="0" applyFont="0" applyFill="0" applyBorder="0" applyAlignment="0" applyProtection="0"/>
    <xf numFmtId="0" fontId="10" fillId="0" borderId="0"/>
    <xf numFmtId="9" fontId="10" fillId="0" borderId="0" applyFont="0" applyFill="0" applyBorder="0" applyAlignment="0" applyProtection="0"/>
    <xf numFmtId="0" fontId="10" fillId="0" borderId="0"/>
    <xf numFmtId="0" fontId="9" fillId="0" borderId="0"/>
    <xf numFmtId="9" fontId="103" fillId="0" borderId="0" applyFont="0" applyFill="0" applyBorder="0" applyAlignment="0" applyProtection="0"/>
    <xf numFmtId="0" fontId="8" fillId="0" borderId="0"/>
    <xf numFmtId="0" fontId="8" fillId="0" borderId="0"/>
    <xf numFmtId="0" fontId="7" fillId="0" borderId="0"/>
    <xf numFmtId="0" fontId="7" fillId="0" borderId="0"/>
    <xf numFmtId="9" fontId="7" fillId="0" borderId="0" applyFont="0" applyFill="0" applyBorder="0" applyAlignment="0" applyProtection="0"/>
    <xf numFmtId="0" fontId="6" fillId="0" borderId="0"/>
    <xf numFmtId="0" fontId="5" fillId="0" borderId="0"/>
    <xf numFmtId="0" fontId="109" fillId="0" borderId="0" applyNumberFormat="0" applyFill="0" applyBorder="0" applyAlignment="0" applyProtection="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3" fillId="0" borderId="0"/>
    <xf numFmtId="9" fontId="3" fillId="0" borderId="0" applyFont="0" applyFill="0" applyBorder="0" applyAlignment="0" applyProtection="0"/>
    <xf numFmtId="0" fontId="2" fillId="0" borderId="0"/>
    <xf numFmtId="0" fontId="2" fillId="0" borderId="0"/>
  </cellStyleXfs>
  <cellXfs count="2125">
    <xf numFmtId="0" fontId="0" fillId="0" borderId="0" xfId="0"/>
    <xf numFmtId="0" fontId="12" fillId="0" borderId="1" xfId="0" applyFont="1" applyBorder="1" applyAlignment="1">
      <alignment horizontal="justify" vertical="center"/>
    </xf>
    <xf numFmtId="0" fontId="14" fillId="0" borderId="0" xfId="0" applyFont="1" applyAlignment="1">
      <alignment horizontal="center" vertical="center"/>
    </xf>
    <xf numFmtId="0" fontId="14" fillId="0" borderId="0" xfId="0" applyFont="1" applyAlignment="1">
      <alignment horizontal="justify" vertical="center" wrapText="1"/>
    </xf>
    <xf numFmtId="0" fontId="14" fillId="0" borderId="0" xfId="0" applyFont="1" applyAlignment="1">
      <alignment horizontal="justify" vertical="center"/>
    </xf>
    <xf numFmtId="0" fontId="12" fillId="0" borderId="4" xfId="0" applyFont="1" applyBorder="1" applyAlignment="1">
      <alignment horizontal="justify" vertical="center" wrapText="1"/>
    </xf>
    <xf numFmtId="0" fontId="12" fillId="0" borderId="4" xfId="0" applyFont="1" applyBorder="1" applyAlignment="1">
      <alignment horizontal="justify" vertical="center"/>
    </xf>
    <xf numFmtId="14" fontId="12" fillId="0" borderId="4" xfId="0" applyNumberFormat="1" applyFont="1" applyBorder="1" applyAlignment="1">
      <alignment horizontal="justify" vertical="center"/>
    </xf>
    <xf numFmtId="14" fontId="12" fillId="0" borderId="4" xfId="0" applyNumberFormat="1" applyFont="1" applyBorder="1" applyAlignment="1">
      <alignment horizontal="justify" vertical="center" wrapText="1"/>
    </xf>
    <xf numFmtId="0" fontId="12" fillId="0" borderId="4" xfId="1" applyFont="1" applyBorder="1" applyAlignment="1" applyProtection="1">
      <alignment horizontal="justify" vertical="center"/>
    </xf>
    <xf numFmtId="0" fontId="16" fillId="0" borderId="4" xfId="0" applyFont="1" applyBorder="1" applyAlignment="1">
      <alignment horizontal="justify" vertical="center"/>
    </xf>
    <xf numFmtId="0" fontId="14" fillId="0" borderId="0" xfId="0" applyFont="1" applyAlignment="1">
      <alignment horizontal="center" vertical="center" wrapText="1"/>
    </xf>
    <xf numFmtId="0" fontId="17" fillId="0" borderId="0" xfId="0" applyFont="1" applyAlignment="1">
      <alignment horizontal="center" vertical="center"/>
    </xf>
    <xf numFmtId="0" fontId="14" fillId="4"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9" fillId="0" borderId="0" xfId="0" applyFont="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1" fillId="0" borderId="0" xfId="3"/>
    <xf numFmtId="9" fontId="26" fillId="4" borderId="4" xfId="3" applyNumberFormat="1" applyFont="1" applyFill="1" applyBorder="1" applyAlignment="1">
      <alignment horizontal="center" vertical="center"/>
    </xf>
    <xf numFmtId="0" fontId="27" fillId="12" borderId="4" xfId="3" applyFont="1" applyFill="1" applyBorder="1" applyAlignment="1">
      <alignment vertical="center"/>
    </xf>
    <xf numFmtId="0" fontId="27" fillId="12" borderId="4" xfId="3" applyFont="1" applyFill="1" applyBorder="1" applyAlignment="1">
      <alignment horizontal="center" vertical="center"/>
    </xf>
    <xf numFmtId="2" fontId="11" fillId="0" borderId="0" xfId="3" applyNumberFormat="1"/>
    <xf numFmtId="0" fontId="28" fillId="12" borderId="4" xfId="3" applyFont="1" applyFill="1" applyBorder="1" applyAlignment="1">
      <alignment horizontal="center" vertical="center"/>
    </xf>
    <xf numFmtId="0" fontId="29" fillId="12" borderId="4" xfId="3" applyFont="1" applyFill="1" applyBorder="1" applyAlignment="1">
      <alignment horizontal="center" vertical="center"/>
    </xf>
    <xf numFmtId="0" fontId="30" fillId="13" borderId="4" xfId="3" applyFont="1" applyFill="1" applyBorder="1" applyAlignment="1">
      <alignment horizontal="center" vertical="center"/>
    </xf>
    <xf numFmtId="9" fontId="30" fillId="13" borderId="4" xfId="4" applyFont="1" applyFill="1" applyBorder="1" applyAlignment="1">
      <alignment horizontal="center" vertical="center"/>
    </xf>
    <xf numFmtId="9" fontId="31" fillId="4" borderId="4" xfId="3" applyNumberFormat="1" applyFont="1" applyFill="1" applyBorder="1" applyAlignment="1">
      <alignment horizontal="center" vertical="center"/>
    </xf>
    <xf numFmtId="1" fontId="30" fillId="13" borderId="4" xfId="3" applyNumberFormat="1" applyFont="1" applyFill="1" applyBorder="1" applyAlignment="1">
      <alignment horizontal="center" vertical="center"/>
    </xf>
    <xf numFmtId="2" fontId="30" fillId="13" borderId="4" xfId="3" applyNumberFormat="1" applyFont="1" applyFill="1" applyBorder="1" applyAlignment="1">
      <alignment horizontal="center" vertical="center"/>
    </xf>
    <xf numFmtId="14" fontId="32" fillId="13" borderId="4" xfId="3" applyNumberFormat="1" applyFont="1" applyFill="1" applyBorder="1" applyAlignment="1">
      <alignment horizontal="center" vertical="center" wrapText="1"/>
    </xf>
    <xf numFmtId="2" fontId="33" fillId="0" borderId="4" xfId="3" applyNumberFormat="1" applyFont="1" applyFill="1" applyBorder="1" applyAlignment="1">
      <alignment horizontal="center" vertical="center"/>
    </xf>
    <xf numFmtId="0" fontId="32" fillId="13" borderId="4" xfId="3" applyFont="1" applyFill="1" applyBorder="1" applyAlignment="1">
      <alignment horizontal="center" vertical="center" wrapText="1"/>
    </xf>
    <xf numFmtId="0" fontId="32" fillId="13" borderId="4" xfId="3" applyNumberFormat="1" applyFont="1" applyFill="1" applyBorder="1" applyAlignment="1">
      <alignment horizontal="center" vertical="center" wrapText="1"/>
    </xf>
    <xf numFmtId="0" fontId="32" fillId="13" borderId="4" xfId="2" applyFont="1" applyFill="1" applyBorder="1" applyAlignment="1">
      <alignment horizontal="center" vertical="center"/>
    </xf>
    <xf numFmtId="0" fontId="11" fillId="0" borderId="0" xfId="3" applyAlignment="1">
      <alignment vertical="center" wrapText="1"/>
    </xf>
    <xf numFmtId="0" fontId="32" fillId="13" borderId="0" xfId="3" applyFont="1" applyFill="1" applyBorder="1" applyAlignment="1">
      <alignment horizontal="center" vertical="center" wrapText="1"/>
    </xf>
    <xf numFmtId="0" fontId="34" fillId="14" borderId="11" xfId="5" applyFont="1" applyFill="1" applyBorder="1" applyAlignment="1">
      <alignment horizontal="center" vertical="center" wrapText="1"/>
    </xf>
    <xf numFmtId="0" fontId="34" fillId="14" borderId="10" xfId="3" applyFont="1" applyFill="1" applyBorder="1" applyAlignment="1">
      <alignment horizontal="center" vertical="center" wrapText="1"/>
    </xf>
    <xf numFmtId="0" fontId="35" fillId="13" borderId="6" xfId="3" applyFont="1" applyFill="1" applyBorder="1" applyAlignment="1">
      <alignment vertical="center" wrapText="1"/>
    </xf>
    <xf numFmtId="0" fontId="35" fillId="13" borderId="12" xfId="3" applyFont="1" applyFill="1" applyBorder="1" applyAlignment="1">
      <alignment vertical="center" wrapText="1"/>
    </xf>
    <xf numFmtId="0" fontId="35" fillId="13" borderId="5" xfId="3" applyFont="1" applyFill="1" applyBorder="1" applyAlignment="1">
      <alignment vertical="center" wrapText="1"/>
    </xf>
    <xf numFmtId="0" fontId="35" fillId="13" borderId="4" xfId="3" applyFont="1" applyFill="1" applyBorder="1" applyAlignment="1">
      <alignment vertical="center" wrapText="1"/>
    </xf>
    <xf numFmtId="0" fontId="35" fillId="13" borderId="4" xfId="3" applyFont="1" applyFill="1" applyBorder="1" applyAlignment="1">
      <alignment horizontal="center" vertical="center" wrapText="1"/>
    </xf>
    <xf numFmtId="0" fontId="34" fillId="14" borderId="4" xfId="3" applyFont="1" applyFill="1" applyBorder="1" applyAlignment="1">
      <alignment horizontal="center" vertical="center" wrapText="1"/>
    </xf>
    <xf numFmtId="0" fontId="14" fillId="0" borderId="0" xfId="5" applyFill="1" applyAlignment="1">
      <alignment horizontal="center" vertical="center"/>
    </xf>
    <xf numFmtId="0" fontId="35" fillId="0" borderId="0" xfId="5" applyFont="1" applyFill="1" applyBorder="1" applyAlignment="1" applyProtection="1">
      <alignment horizontal="center" vertical="center" wrapText="1"/>
    </xf>
    <xf numFmtId="0" fontId="40" fillId="2" borderId="0" xfId="5" applyFont="1" applyFill="1" applyBorder="1" applyAlignment="1">
      <alignment horizontal="center" vertical="center" wrapText="1"/>
    </xf>
    <xf numFmtId="0" fontId="41" fillId="11" borderId="0" xfId="1" applyFont="1" applyFill="1" applyBorder="1" applyAlignment="1" applyProtection="1">
      <alignment horizontal="center" vertical="center" wrapText="1"/>
    </xf>
    <xf numFmtId="1" fontId="42" fillId="2" borderId="0" xfId="5" applyNumberFormat="1" applyFont="1" applyFill="1" applyBorder="1" applyAlignment="1">
      <alignment horizontal="center" vertical="center" wrapText="1"/>
    </xf>
    <xf numFmtId="0" fontId="19" fillId="2" borderId="0" xfId="5" applyFont="1" applyFill="1" applyBorder="1" applyAlignment="1">
      <alignment horizontal="center" vertical="center"/>
    </xf>
    <xf numFmtId="0" fontId="43" fillId="14" borderId="4" xfId="5" applyFont="1" applyFill="1" applyBorder="1" applyAlignment="1">
      <alignment horizontal="center" vertical="center" wrapText="1"/>
    </xf>
    <xf numFmtId="0" fontId="35" fillId="16" borderId="4" xfId="5" applyFont="1" applyFill="1" applyBorder="1" applyAlignment="1">
      <alignment horizontal="center" vertical="center" wrapText="1"/>
    </xf>
    <xf numFmtId="0" fontId="35" fillId="16" borderId="5" xfId="5" applyFont="1" applyFill="1" applyBorder="1" applyAlignment="1">
      <alignment horizontal="center" vertical="center" wrapText="1"/>
    </xf>
    <xf numFmtId="0" fontId="35" fillId="16" borderId="6" xfId="5" applyFont="1" applyFill="1" applyBorder="1" applyAlignment="1">
      <alignment horizontal="center" vertical="center" wrapText="1"/>
    </xf>
    <xf numFmtId="0" fontId="42" fillId="16" borderId="4" xfId="5" applyFont="1" applyFill="1" applyBorder="1" applyAlignment="1">
      <alignment horizontal="center" vertical="center" wrapText="1"/>
    </xf>
    <xf numFmtId="1" fontId="35" fillId="16" borderId="4" xfId="5" applyNumberFormat="1" applyFont="1" applyFill="1" applyBorder="1" applyAlignment="1">
      <alignment horizontal="center" vertical="center" wrapText="1"/>
    </xf>
    <xf numFmtId="0" fontId="31" fillId="16" borderId="4" xfId="5" applyFont="1" applyFill="1" applyBorder="1" applyAlignment="1">
      <alignment horizontal="center" vertical="center" wrapText="1"/>
    </xf>
    <xf numFmtId="0" fontId="35" fillId="0" borderId="1" xfId="5" applyFont="1" applyFill="1" applyBorder="1" applyAlignment="1">
      <alignment horizontal="center" vertical="center" wrapText="1"/>
    </xf>
    <xf numFmtId="0" fontId="31" fillId="0" borderId="1" xfId="5" applyFont="1" applyFill="1" applyBorder="1" applyAlignment="1">
      <alignment horizontal="center" vertical="center" wrapText="1"/>
    </xf>
    <xf numFmtId="0" fontId="14" fillId="0" borderId="1" xfId="5" applyFont="1" applyFill="1" applyBorder="1" applyAlignment="1">
      <alignment horizontal="center" vertical="center" wrapText="1"/>
    </xf>
    <xf numFmtId="15" fontId="31" fillId="0" borderId="1" xfId="5" applyNumberFormat="1" applyFont="1" applyFill="1" applyBorder="1" applyAlignment="1">
      <alignment horizontal="center" vertical="center" wrapText="1"/>
    </xf>
    <xf numFmtId="2" fontId="31" fillId="0" borderId="1" xfId="5" applyNumberFormat="1" applyFont="1" applyFill="1" applyBorder="1" applyAlignment="1">
      <alignment horizontal="center" vertical="center"/>
    </xf>
    <xf numFmtId="2" fontId="45" fillId="0" borderId="1" xfId="5" applyNumberFormat="1" applyFont="1" applyFill="1" applyBorder="1" applyAlignment="1">
      <alignment horizontal="center" vertical="center" wrapText="1"/>
    </xf>
    <xf numFmtId="1" fontId="46" fillId="0" borderId="1" xfId="5" applyNumberFormat="1" applyFont="1" applyFill="1" applyBorder="1" applyAlignment="1">
      <alignment horizontal="center" vertical="center" wrapText="1"/>
    </xf>
    <xf numFmtId="9" fontId="31" fillId="0" borderId="1" xfId="5" applyNumberFormat="1" applyFont="1" applyFill="1" applyBorder="1" applyAlignment="1">
      <alignment horizontal="center" vertical="center" wrapText="1"/>
    </xf>
    <xf numFmtId="2" fontId="14" fillId="0" borderId="4" xfId="5" applyNumberFormat="1" applyFont="1" applyFill="1" applyBorder="1" applyAlignment="1">
      <alignment horizontal="center" vertical="center"/>
    </xf>
    <xf numFmtId="0" fontId="31" fillId="0" borderId="1" xfId="5" applyFont="1" applyFill="1" applyBorder="1" applyAlignment="1">
      <alignment horizontal="center" vertical="center"/>
    </xf>
    <xf numFmtId="0" fontId="31" fillId="13" borderId="1" xfId="6" applyFont="1" applyFill="1" applyBorder="1" applyAlignment="1">
      <alignment horizontal="center" vertical="center" wrapText="1"/>
    </xf>
    <xf numFmtId="0" fontId="35" fillId="0" borderId="4" xfId="5" applyFont="1" applyFill="1" applyBorder="1" applyAlignment="1">
      <alignment horizontal="center" vertical="center" wrapText="1"/>
    </xf>
    <xf numFmtId="0" fontId="31" fillId="0" borderId="6" xfId="5" applyFont="1" applyFill="1" applyBorder="1" applyAlignment="1">
      <alignment horizontal="center" vertical="center" wrapText="1"/>
    </xf>
    <xf numFmtId="0" fontId="31" fillId="0" borderId="4" xfId="5" applyFont="1" applyFill="1" applyBorder="1" applyAlignment="1">
      <alignment horizontal="center" vertical="center" wrapText="1"/>
    </xf>
    <xf numFmtId="15" fontId="31" fillId="0" borderId="4" xfId="5" applyNumberFormat="1" applyFont="1" applyFill="1" applyBorder="1" applyAlignment="1">
      <alignment horizontal="center" vertical="center" wrapText="1"/>
    </xf>
    <xf numFmtId="2" fontId="31" fillId="0" borderId="4" xfId="5" applyNumberFormat="1" applyFont="1" applyFill="1" applyBorder="1" applyAlignment="1">
      <alignment horizontal="center" vertical="center"/>
    </xf>
    <xf numFmtId="1" fontId="46" fillId="0" borderId="4" xfId="5" applyNumberFormat="1" applyFont="1" applyFill="1" applyBorder="1" applyAlignment="1">
      <alignment horizontal="center" vertical="center"/>
    </xf>
    <xf numFmtId="9" fontId="31" fillId="0" borderId="4" xfId="5" applyNumberFormat="1" applyFont="1" applyFill="1" applyBorder="1" applyAlignment="1">
      <alignment horizontal="center" vertical="center" wrapText="1"/>
    </xf>
    <xf numFmtId="0" fontId="31" fillId="0" borderId="4" xfId="5" applyFont="1" applyFill="1" applyBorder="1" applyAlignment="1">
      <alignment horizontal="center" vertical="center"/>
    </xf>
    <xf numFmtId="0" fontId="31" fillId="0" borderId="4" xfId="6" applyFont="1" applyFill="1" applyBorder="1" applyAlignment="1">
      <alignment horizontal="center" vertical="center" wrapText="1"/>
    </xf>
    <xf numFmtId="0" fontId="14" fillId="0" borderId="0" xfId="5" applyFill="1" applyAlignment="1">
      <alignment horizontal="center" vertical="center" wrapText="1"/>
    </xf>
    <xf numFmtId="1" fontId="46" fillId="0" borderId="4" xfId="5" applyNumberFormat="1" applyFont="1" applyFill="1" applyBorder="1" applyAlignment="1" applyProtection="1">
      <alignment horizontal="center" vertical="center" wrapText="1"/>
      <protection locked="0"/>
    </xf>
    <xf numFmtId="0" fontId="14" fillId="0" borderId="0" xfId="5" applyAlignment="1">
      <alignment horizontal="center" vertical="center"/>
    </xf>
    <xf numFmtId="0" fontId="31" fillId="0" borderId="5" xfId="5" applyFont="1" applyFill="1" applyBorder="1" applyAlignment="1">
      <alignment horizontal="center" vertical="center" wrapText="1"/>
    </xf>
    <xf numFmtId="2" fontId="46" fillId="0" borderId="4" xfId="5" applyNumberFormat="1" applyFont="1" applyFill="1" applyBorder="1" applyAlignment="1" applyProtection="1">
      <alignment horizontal="center" vertical="center" wrapText="1"/>
      <protection locked="0"/>
    </xf>
    <xf numFmtId="0" fontId="31" fillId="13" borderId="4" xfId="6" applyFont="1" applyFill="1" applyBorder="1" applyAlignment="1">
      <alignment horizontal="center" vertical="center" wrapText="1"/>
    </xf>
    <xf numFmtId="0" fontId="14" fillId="0" borderId="0" xfId="5" applyAlignment="1">
      <alignment horizontal="center" vertical="center" wrapText="1"/>
    </xf>
    <xf numFmtId="0" fontId="31" fillId="0" borderId="4" xfId="5" applyFont="1" applyBorder="1" applyAlignment="1">
      <alignment horizontal="center" vertical="center" wrapText="1"/>
    </xf>
    <xf numFmtId="0" fontId="31" fillId="0" borderId="4" xfId="5" applyFont="1" applyBorder="1" applyAlignment="1">
      <alignment horizontal="center" vertical="center"/>
    </xf>
    <xf numFmtId="0" fontId="31" fillId="0" borderId="8" xfId="5" applyFont="1" applyFill="1" applyBorder="1" applyAlignment="1">
      <alignment horizontal="center" vertical="center" wrapText="1"/>
    </xf>
    <xf numFmtId="0" fontId="47" fillId="0" borderId="0" xfId="5" applyFont="1" applyFill="1" applyBorder="1" applyAlignment="1">
      <alignment horizontal="center" vertical="center"/>
    </xf>
    <xf numFmtId="0" fontId="31" fillId="0" borderId="0" xfId="5" applyFont="1" applyFill="1" applyBorder="1" applyAlignment="1">
      <alignment horizontal="center" vertical="center"/>
    </xf>
    <xf numFmtId="2" fontId="35" fillId="0" borderId="4" xfId="5" applyNumberFormat="1" applyFont="1" applyFill="1" applyBorder="1" applyAlignment="1">
      <alignment horizontal="center" vertical="center"/>
    </xf>
    <xf numFmtId="2" fontId="35" fillId="0" borderId="11" xfId="5" applyNumberFormat="1" applyFont="1" applyFill="1" applyBorder="1" applyAlignment="1">
      <alignment horizontal="center" vertical="center"/>
    </xf>
    <xf numFmtId="0" fontId="31" fillId="0" borderId="0" xfId="5" applyFont="1" applyAlignment="1">
      <alignment horizontal="center" vertical="center"/>
    </xf>
    <xf numFmtId="2" fontId="31" fillId="0" borderId="0" xfId="5" applyNumberFormat="1" applyFont="1" applyFill="1" applyBorder="1" applyAlignment="1">
      <alignment horizontal="center" vertical="center"/>
    </xf>
    <xf numFmtId="1" fontId="31" fillId="0" borderId="0" xfId="5" applyNumberFormat="1" applyFont="1" applyFill="1" applyBorder="1" applyAlignment="1">
      <alignment horizontal="center" vertical="center"/>
    </xf>
    <xf numFmtId="0" fontId="31" fillId="0" borderId="0" xfId="5" applyFont="1" applyFill="1" applyAlignment="1">
      <alignment horizontal="center" vertical="center"/>
    </xf>
    <xf numFmtId="0" fontId="31" fillId="0" borderId="0" xfId="5" applyFont="1" applyFill="1" applyBorder="1" applyAlignment="1">
      <alignment horizontal="center" vertical="center" wrapText="1"/>
    </xf>
    <xf numFmtId="164" fontId="35" fillId="0" borderId="4" xfId="5" applyNumberFormat="1" applyFont="1" applyFill="1" applyBorder="1" applyAlignment="1">
      <alignment horizontal="center" vertical="center"/>
    </xf>
    <xf numFmtId="10" fontId="35" fillId="13" borderId="4" xfId="5" applyNumberFormat="1" applyFont="1" applyFill="1" applyBorder="1" applyAlignment="1">
      <alignment horizontal="center" vertical="center" wrapText="1"/>
    </xf>
    <xf numFmtId="10" fontId="35" fillId="0" borderId="4" xfId="5" applyNumberFormat="1" applyFont="1" applyFill="1" applyBorder="1" applyAlignment="1">
      <alignment horizontal="center" vertical="center" wrapText="1"/>
    </xf>
    <xf numFmtId="0" fontId="48" fillId="0" borderId="0" xfId="5" applyFont="1" applyFill="1" applyBorder="1" applyAlignment="1">
      <alignment horizontal="center" vertical="center"/>
    </xf>
    <xf numFmtId="0" fontId="35" fillId="0" borderId="0" xfId="5" applyFont="1" applyFill="1" applyBorder="1" applyAlignment="1">
      <alignment horizontal="center" vertical="center"/>
    </xf>
    <xf numFmtId="1" fontId="31" fillId="0" borderId="0" xfId="5" applyNumberFormat="1" applyFont="1" applyAlignment="1">
      <alignment horizontal="center" vertical="center"/>
    </xf>
    <xf numFmtId="0" fontId="31" fillId="0" borderId="0" xfId="5" applyFont="1" applyBorder="1" applyAlignment="1">
      <alignment horizontal="center" vertical="center"/>
    </xf>
    <xf numFmtId="0" fontId="31" fillId="0" borderId="0" xfId="5" applyFont="1" applyBorder="1" applyAlignment="1">
      <alignment horizontal="center" vertical="center" wrapText="1"/>
    </xf>
    <xf numFmtId="0" fontId="31" fillId="0" borderId="19" xfId="5" applyFont="1" applyFill="1" applyBorder="1" applyAlignment="1">
      <alignment horizontal="center" vertical="center"/>
    </xf>
    <xf numFmtId="0" fontId="31" fillId="0" borderId="0" xfId="5" applyFont="1" applyAlignment="1">
      <alignment horizontal="center" vertical="center" wrapText="1"/>
    </xf>
    <xf numFmtId="0" fontId="14" fillId="0" borderId="0" xfId="5" applyBorder="1" applyAlignment="1">
      <alignment horizontal="center" vertical="center"/>
    </xf>
    <xf numFmtId="1" fontId="44" fillId="0" borderId="0" xfId="5" applyNumberFormat="1" applyFont="1" applyBorder="1" applyAlignment="1">
      <alignment horizontal="center" vertical="center"/>
    </xf>
    <xf numFmtId="0" fontId="14" fillId="0" borderId="0" xfId="5" applyFont="1" applyAlignment="1">
      <alignment horizontal="center" vertical="center"/>
    </xf>
    <xf numFmtId="1" fontId="44" fillId="0" borderId="0" xfId="5" applyNumberFormat="1" applyFont="1" applyAlignment="1">
      <alignment horizontal="center" vertical="center"/>
    </xf>
    <xf numFmtId="0" fontId="44" fillId="0" borderId="0" xfId="5" applyFont="1" applyFill="1" applyAlignment="1">
      <alignment horizontal="center" vertical="center"/>
    </xf>
    <xf numFmtId="0" fontId="12" fillId="0" borderId="4" xfId="5" applyFont="1" applyFill="1" applyBorder="1" applyAlignment="1">
      <alignment horizontal="center" vertical="center" wrapText="1"/>
    </xf>
    <xf numFmtId="0" fontId="44" fillId="0" borderId="0" xfId="5" applyFont="1" applyFill="1" applyBorder="1" applyAlignment="1">
      <alignment horizontal="center" vertical="center"/>
    </xf>
    <xf numFmtId="0" fontId="12" fillId="0" borderId="0" xfId="5" applyFont="1" applyFill="1" applyBorder="1" applyAlignment="1">
      <alignment horizontal="center" vertical="center" wrapText="1"/>
    </xf>
    <xf numFmtId="0" fontId="14" fillId="0" borderId="0" xfId="5" applyBorder="1" applyAlignment="1">
      <alignment horizontal="center" vertical="center" wrapText="1"/>
    </xf>
    <xf numFmtId="0" fontId="14" fillId="0" borderId="0" xfId="5" applyFont="1" applyAlignment="1">
      <alignment horizontal="center" vertical="center" wrapText="1"/>
    </xf>
    <xf numFmtId="0" fontId="14" fillId="0" borderId="0" xfId="5" applyFont="1" applyAlignment="1">
      <alignment horizontal="center" vertical="center" wrapText="1"/>
    </xf>
    <xf numFmtId="0" fontId="12" fillId="13" borderId="11" xfId="0" applyFont="1" applyFill="1" applyBorder="1" applyAlignment="1">
      <alignment horizontal="justify" vertical="center" wrapText="1"/>
    </xf>
    <xf numFmtId="0" fontId="12" fillId="13" borderId="11" xfId="1" applyFont="1" applyFill="1" applyBorder="1" applyAlignment="1" applyProtection="1">
      <alignment horizontal="justify" vertical="center" wrapText="1"/>
    </xf>
    <xf numFmtId="0" fontId="12" fillId="13" borderId="4" xfId="0" applyFont="1" applyFill="1" applyBorder="1" applyAlignment="1">
      <alignment horizontal="justify" vertical="center" wrapText="1"/>
    </xf>
    <xf numFmtId="0" fontId="12" fillId="13" borderId="4" xfId="1" applyFont="1" applyFill="1" applyBorder="1" applyAlignment="1" applyProtection="1">
      <alignment horizontal="justify" vertical="center" wrapText="1"/>
    </xf>
    <xf numFmtId="165" fontId="12" fillId="0" borderId="11" xfId="0" applyNumberFormat="1" applyFont="1" applyBorder="1" applyAlignment="1">
      <alignment horizontal="justify" vertical="center" wrapText="1"/>
    </xf>
    <xf numFmtId="165" fontId="12" fillId="0" borderId="15" xfId="0" applyNumberFormat="1" applyFont="1" applyBorder="1" applyAlignment="1">
      <alignment horizontal="justify" vertical="center" wrapText="1"/>
    </xf>
    <xf numFmtId="165" fontId="12" fillId="0" borderId="4" xfId="0" applyNumberFormat="1" applyFont="1" applyBorder="1" applyAlignment="1">
      <alignment horizontal="justify" vertical="center" wrapText="1"/>
    </xf>
    <xf numFmtId="165" fontId="12" fillId="0" borderId="5" xfId="0" applyNumberFormat="1" applyFont="1" applyBorder="1" applyAlignment="1">
      <alignment horizontal="justify" vertical="center" wrapText="1"/>
    </xf>
    <xf numFmtId="0" fontId="12" fillId="0" borderId="4" xfId="0" applyFont="1" applyFill="1" applyBorder="1" applyAlignment="1">
      <alignment horizontal="justify" vertical="center"/>
    </xf>
    <xf numFmtId="165" fontId="12" fillId="0" borderId="5" xfId="0" applyNumberFormat="1" applyFont="1" applyFill="1" applyBorder="1" applyAlignment="1">
      <alignment horizontal="justify" vertical="center" wrapText="1"/>
    </xf>
    <xf numFmtId="0" fontId="14" fillId="0" borderId="0" xfId="5" applyFill="1" applyBorder="1" applyAlignment="1">
      <alignment horizontal="center" vertical="center"/>
    </xf>
    <xf numFmtId="0" fontId="14" fillId="0" borderId="19" xfId="5" applyFill="1" applyBorder="1" applyAlignment="1">
      <alignment horizontal="center" vertical="center"/>
    </xf>
    <xf numFmtId="0" fontId="19" fillId="0" borderId="0" xfId="5" applyFont="1" applyFill="1" applyBorder="1" applyAlignment="1">
      <alignment horizontal="center" vertical="center"/>
    </xf>
    <xf numFmtId="1" fontId="44" fillId="0" borderId="0" xfId="5" applyNumberFormat="1" applyFont="1" applyFill="1" applyBorder="1" applyAlignment="1">
      <alignment horizontal="center" vertical="center"/>
    </xf>
    <xf numFmtId="0" fontId="50" fillId="0" borderId="0" xfId="5" applyFont="1" applyFill="1" applyBorder="1" applyAlignment="1">
      <alignment horizontal="center" vertical="center"/>
    </xf>
    <xf numFmtId="0" fontId="51" fillId="0" borderId="0" xfId="5" applyFont="1" applyFill="1" applyBorder="1" applyAlignment="1">
      <alignment horizontal="center" vertical="center"/>
    </xf>
    <xf numFmtId="0" fontId="14" fillId="0" borderId="4" xfId="5" applyFont="1" applyFill="1" applyBorder="1" applyAlignment="1">
      <alignment horizontal="center" vertical="center"/>
    </xf>
    <xf numFmtId="0" fontId="14" fillId="0" borderId="0" xfId="5" applyFont="1" applyFill="1" applyAlignment="1">
      <alignment horizontal="center" vertical="center"/>
    </xf>
    <xf numFmtId="0" fontId="14" fillId="0" borderId="0" xfId="5" applyFont="1" applyFill="1" applyBorder="1" applyAlignment="1">
      <alignment horizontal="center" vertical="center" wrapText="1"/>
    </xf>
    <xf numFmtId="0" fontId="14" fillId="0" borderId="0" xfId="5" applyFont="1" applyFill="1" applyBorder="1" applyAlignment="1">
      <alignment horizontal="center" vertical="center"/>
    </xf>
    <xf numFmtId="1" fontId="14" fillId="0" borderId="0" xfId="5" applyNumberFormat="1" applyFill="1" applyBorder="1" applyAlignment="1">
      <alignment horizontal="center" vertical="center"/>
    </xf>
    <xf numFmtId="2" fontId="14" fillId="0" borderId="0" xfId="5" applyNumberFormat="1" applyFill="1" applyBorder="1" applyAlignment="1">
      <alignment horizontal="center" vertical="center"/>
    </xf>
    <xf numFmtId="0" fontId="53" fillId="0" borderId="0" xfId="5" applyFont="1" applyFill="1" applyBorder="1" applyAlignment="1">
      <alignment horizontal="center" vertical="center"/>
    </xf>
    <xf numFmtId="2" fontId="40" fillId="0" borderId="4" xfId="5" applyNumberFormat="1" applyFont="1" applyFill="1" applyBorder="1" applyAlignment="1">
      <alignment horizontal="center" vertical="center"/>
    </xf>
    <xf numFmtId="0" fontId="14" fillId="0" borderId="4" xfId="5" applyFill="1" applyBorder="1" applyAlignment="1">
      <alignment horizontal="center" vertical="center"/>
    </xf>
    <xf numFmtId="0" fontId="14" fillId="0" borderId="0" xfId="5" applyFill="1" applyBorder="1" applyAlignment="1">
      <alignment horizontal="center" vertical="center" wrapText="1"/>
    </xf>
    <xf numFmtId="0" fontId="50" fillId="0" borderId="11" xfId="5" applyFont="1" applyFill="1" applyBorder="1" applyAlignment="1">
      <alignment horizontal="center" vertical="center"/>
    </xf>
    <xf numFmtId="0" fontId="50" fillId="0" borderId="11" xfId="5" applyFont="1" applyFill="1" applyBorder="1" applyAlignment="1">
      <alignment horizontal="center" vertical="center" wrapText="1"/>
    </xf>
    <xf numFmtId="2" fontId="50" fillId="0" borderId="4" xfId="5" applyNumberFormat="1" applyFont="1" applyFill="1" applyBorder="1" applyAlignment="1">
      <alignment horizontal="center" vertical="center"/>
    </xf>
    <xf numFmtId="9" fontId="14" fillId="13" borderId="4" xfId="5" applyNumberFormat="1" applyFill="1" applyBorder="1" applyAlignment="1">
      <alignment horizontal="center" vertical="center" wrapText="1"/>
    </xf>
    <xf numFmtId="14" fontId="50" fillId="0" borderId="1" xfId="5" applyNumberFormat="1" applyFont="1" applyFill="1" applyBorder="1" applyAlignment="1">
      <alignment horizontal="center" vertical="center"/>
    </xf>
    <xf numFmtId="15" fontId="50" fillId="0" borderId="4" xfId="5" applyNumberFormat="1" applyFont="1" applyFill="1" applyBorder="1" applyAlignment="1">
      <alignment horizontal="center" vertical="center"/>
    </xf>
    <xf numFmtId="0" fontId="50" fillId="0" borderId="4" xfId="5" applyFont="1" applyFill="1" applyBorder="1" applyAlignment="1">
      <alignment horizontal="center" vertical="center"/>
    </xf>
    <xf numFmtId="0" fontId="50" fillId="0" borderId="4" xfId="5" applyFont="1" applyFill="1" applyBorder="1" applyAlignment="1">
      <alignment horizontal="center" vertical="center" wrapText="1"/>
    </xf>
    <xf numFmtId="0" fontId="40" fillId="0" borderId="4" xfId="5" applyFont="1" applyFill="1" applyBorder="1" applyAlignment="1">
      <alignment horizontal="center" vertical="center" wrapText="1"/>
    </xf>
    <xf numFmtId="2" fontId="45" fillId="0" borderId="4" xfId="5" applyNumberFormat="1" applyFont="1" applyFill="1" applyBorder="1" applyAlignment="1">
      <alignment horizontal="center" vertical="center" wrapText="1"/>
    </xf>
    <xf numFmtId="14" fontId="50" fillId="0" borderId="4" xfId="5" applyNumberFormat="1" applyFont="1" applyFill="1" applyBorder="1" applyAlignment="1">
      <alignment horizontal="center" vertical="center"/>
    </xf>
    <xf numFmtId="15" fontId="50" fillId="0" borderId="4" xfId="5" applyNumberFormat="1" applyFont="1" applyFill="1" applyBorder="1" applyAlignment="1">
      <alignment horizontal="center" vertical="center" wrapText="1"/>
    </xf>
    <xf numFmtId="15" fontId="50" fillId="0" borderId="4" xfId="5" applyNumberFormat="1" applyFont="1" applyFill="1" applyBorder="1" applyAlignment="1" applyProtection="1">
      <alignment horizontal="center" vertical="center" wrapText="1"/>
      <protection locked="0"/>
    </xf>
    <xf numFmtId="15" fontId="50" fillId="0" borderId="11" xfId="5" applyNumberFormat="1" applyFont="1" applyFill="1" applyBorder="1" applyAlignment="1" applyProtection="1">
      <alignment horizontal="center" vertical="center" wrapText="1"/>
      <protection locked="0"/>
    </xf>
    <xf numFmtId="0" fontId="50" fillId="0" borderId="10" xfId="5" applyFont="1" applyFill="1" applyBorder="1" applyAlignment="1">
      <alignment horizontal="center" vertical="center" wrapText="1"/>
    </xf>
    <xf numFmtId="15" fontId="50" fillId="0" borderId="1" xfId="5" applyNumberFormat="1" applyFont="1" applyFill="1" applyBorder="1" applyAlignment="1" applyProtection="1">
      <alignment horizontal="center" vertical="center" wrapText="1"/>
      <protection locked="0"/>
    </xf>
    <xf numFmtId="0" fontId="50" fillId="0" borderId="1" xfId="5" applyFont="1" applyFill="1" applyBorder="1" applyAlignment="1">
      <alignment horizontal="center" vertical="center" wrapText="1"/>
    </xf>
    <xf numFmtId="14" fontId="50" fillId="0" borderId="1" xfId="5" applyNumberFormat="1" applyFont="1" applyFill="1" applyBorder="1" applyAlignment="1" applyProtection="1">
      <alignment horizontal="center" vertical="center" wrapText="1"/>
      <protection locked="0"/>
    </xf>
    <xf numFmtId="14" fontId="50" fillId="0" borderId="4" xfId="5" applyNumberFormat="1" applyFont="1" applyFill="1" applyBorder="1" applyAlignment="1">
      <alignment horizontal="center" vertical="center" wrapText="1"/>
    </xf>
    <xf numFmtId="2" fontId="50" fillId="0" borderId="11" xfId="5" applyNumberFormat="1" applyFont="1" applyFill="1" applyBorder="1" applyAlignment="1">
      <alignment horizontal="center" vertical="center"/>
    </xf>
    <xf numFmtId="0" fontId="14" fillId="0" borderId="4" xfId="5" applyFont="1" applyFill="1" applyBorder="1" applyAlignment="1">
      <alignment horizontal="center" vertical="center" wrapText="1"/>
    </xf>
    <xf numFmtId="0" fontId="14" fillId="16" borderId="4" xfId="5" applyFont="1" applyFill="1" applyBorder="1" applyAlignment="1">
      <alignment horizontal="center" vertical="center" wrapText="1"/>
    </xf>
    <xf numFmtId="1" fontId="42" fillId="16" borderId="4" xfId="5" applyNumberFormat="1" applyFont="1" applyFill="1" applyBorder="1" applyAlignment="1">
      <alignment horizontal="center" vertical="center" wrapText="1"/>
    </xf>
    <xf numFmtId="0" fontId="43" fillId="0" borderId="0" xfId="5" applyFont="1" applyFill="1" applyBorder="1" applyAlignment="1">
      <alignment horizontal="center" vertical="center"/>
    </xf>
    <xf numFmtId="0" fontId="43" fillId="0" borderId="0" xfId="5" applyFont="1" applyFill="1" applyBorder="1" applyAlignment="1">
      <alignment horizontal="center" vertical="center" wrapText="1"/>
    </xf>
    <xf numFmtId="1" fontId="43" fillId="0" borderId="0" xfId="5" applyNumberFormat="1" applyFont="1" applyFill="1" applyBorder="1" applyAlignment="1">
      <alignment horizontal="center" vertical="center" wrapText="1"/>
    </xf>
    <xf numFmtId="0" fontId="54" fillId="11" borderId="0" xfId="1" applyFont="1" applyFill="1" applyBorder="1" applyAlignment="1" applyProtection="1">
      <alignment horizontal="center" vertical="center" wrapText="1"/>
    </xf>
    <xf numFmtId="166" fontId="50" fillId="0" borderId="4" xfId="5" applyNumberFormat="1" applyFont="1" applyFill="1" applyBorder="1" applyAlignment="1">
      <alignment horizontal="center" vertical="center" wrapText="1"/>
    </xf>
    <xf numFmtId="14" fontId="12" fillId="0" borderId="0" xfId="5" applyNumberFormat="1" applyFont="1" applyFill="1" applyBorder="1" applyAlignment="1">
      <alignment horizontal="center" vertical="center" wrapText="1"/>
    </xf>
    <xf numFmtId="0" fontId="44" fillId="0" borderId="0" xfId="5" applyFont="1" applyFill="1" applyBorder="1" applyAlignment="1">
      <alignment horizontal="center" vertical="center" wrapText="1"/>
    </xf>
    <xf numFmtId="1" fontId="50" fillId="0" borderId="4" xfId="5" applyNumberFormat="1" applyFont="1" applyFill="1" applyBorder="1" applyAlignment="1">
      <alignment horizontal="center" vertical="center"/>
    </xf>
    <xf numFmtId="10" fontId="50" fillId="13" borderId="11" xfId="5" applyNumberFormat="1" applyFont="1" applyFill="1" applyBorder="1" applyAlignment="1">
      <alignment horizontal="center" vertical="center" wrapText="1"/>
    </xf>
    <xf numFmtId="14" fontId="50" fillId="13" borderId="4" xfId="5" applyNumberFormat="1" applyFont="1" applyFill="1" applyBorder="1" applyAlignment="1">
      <alignment horizontal="center" vertical="center" wrapText="1"/>
    </xf>
    <xf numFmtId="1" fontId="50" fillId="13" borderId="4" xfId="5" applyNumberFormat="1" applyFont="1" applyFill="1" applyBorder="1" applyAlignment="1">
      <alignment horizontal="center" vertical="center" wrapText="1"/>
    </xf>
    <xf numFmtId="9" fontId="50" fillId="13" borderId="4" xfId="5" applyNumberFormat="1" applyFont="1" applyFill="1" applyBorder="1" applyAlignment="1">
      <alignment horizontal="center" vertical="center" wrapText="1"/>
    </xf>
    <xf numFmtId="0" fontId="50" fillId="13" borderId="4" xfId="5" applyFont="1" applyFill="1" applyBorder="1" applyAlignment="1">
      <alignment horizontal="center" vertical="center" wrapText="1"/>
    </xf>
    <xf numFmtId="10" fontId="50" fillId="13" borderId="1" xfId="5" applyNumberFormat="1" applyFont="1" applyFill="1" applyBorder="1" applyAlignment="1">
      <alignment horizontal="center" vertical="center" wrapText="1"/>
    </xf>
    <xf numFmtId="0" fontId="50" fillId="13" borderId="4" xfId="5" applyNumberFormat="1" applyFont="1" applyFill="1" applyBorder="1" applyAlignment="1">
      <alignment horizontal="center" vertical="center" wrapText="1"/>
    </xf>
    <xf numFmtId="10" fontId="14" fillId="0" borderId="0" xfId="5" applyNumberFormat="1" applyAlignment="1">
      <alignment horizontal="center" vertical="center"/>
    </xf>
    <xf numFmtId="10" fontId="50" fillId="13" borderId="4" xfId="5" applyNumberFormat="1" applyFont="1" applyFill="1" applyBorder="1" applyAlignment="1">
      <alignment horizontal="center" vertical="center" wrapText="1"/>
    </xf>
    <xf numFmtId="14" fontId="50" fillId="13" borderId="1" xfId="5" applyNumberFormat="1" applyFont="1" applyFill="1" applyBorder="1" applyAlignment="1">
      <alignment horizontal="center" vertical="center" wrapText="1"/>
    </xf>
    <xf numFmtId="1" fontId="44" fillId="0" borderId="1" xfId="5" applyNumberFormat="1" applyFont="1" applyFill="1" applyBorder="1" applyAlignment="1">
      <alignment horizontal="center" vertical="center" wrapText="1"/>
    </xf>
    <xf numFmtId="9" fontId="44" fillId="0" borderId="4" xfId="5" applyNumberFormat="1" applyFont="1" applyFill="1" applyBorder="1" applyAlignment="1">
      <alignment horizontal="center" vertical="center" wrapText="1"/>
    </xf>
    <xf numFmtId="0" fontId="44" fillId="16" borderId="4" xfId="5" applyFont="1" applyFill="1" applyBorder="1" applyAlignment="1">
      <alignment horizontal="center" vertical="center" wrapText="1"/>
    </xf>
    <xf numFmtId="0" fontId="40" fillId="2" borderId="0" xfId="5" applyFont="1" applyFill="1" applyBorder="1" applyAlignment="1">
      <alignment horizontal="center" vertical="center"/>
    </xf>
    <xf numFmtId="10" fontId="35" fillId="2" borderId="4" xfId="5" applyNumberFormat="1" applyFont="1" applyFill="1" applyBorder="1" applyAlignment="1">
      <alignment horizontal="center" vertical="center" wrapText="1"/>
    </xf>
    <xf numFmtId="1" fontId="14" fillId="0" borderId="0" xfId="5" applyNumberFormat="1" applyBorder="1" applyAlignment="1">
      <alignment horizontal="center" vertical="center"/>
    </xf>
    <xf numFmtId="0" fontId="12" fillId="17" borderId="4" xfId="5" applyFont="1" applyFill="1" applyBorder="1" applyAlignment="1" applyProtection="1">
      <alignment horizontal="center" vertical="center" wrapText="1"/>
      <protection locked="0"/>
    </xf>
    <xf numFmtId="0" fontId="14" fillId="0" borderId="30" xfId="5" applyFont="1" applyFill="1" applyBorder="1" applyAlignment="1" applyProtection="1">
      <alignment horizontal="center" vertical="center" wrapText="1"/>
      <protection locked="0"/>
    </xf>
    <xf numFmtId="0" fontId="14" fillId="18" borderId="4" xfId="5" applyFont="1" applyFill="1" applyBorder="1" applyAlignment="1" applyProtection="1">
      <alignment vertical="center"/>
      <protection locked="0"/>
    </xf>
    <xf numFmtId="14" fontId="56" fillId="13" borderId="30" xfId="5" applyNumberFormat="1" applyFont="1" applyFill="1" applyBorder="1" applyAlignment="1">
      <alignment horizontal="center" vertical="center"/>
    </xf>
    <xf numFmtId="0" fontId="56" fillId="13" borderId="30" xfId="5" applyFont="1" applyFill="1" applyBorder="1" applyAlignment="1">
      <alignment horizontal="center" vertical="center"/>
    </xf>
    <xf numFmtId="0" fontId="56" fillId="13" borderId="30" xfId="5" applyFont="1" applyFill="1" applyBorder="1" applyAlignment="1">
      <alignment horizontal="center" vertical="center" wrapText="1"/>
    </xf>
    <xf numFmtId="0" fontId="56" fillId="0" borderId="30" xfId="5" applyFont="1" applyFill="1" applyBorder="1" applyAlignment="1">
      <alignment horizontal="center" vertical="center" wrapText="1"/>
    </xf>
    <xf numFmtId="0" fontId="56" fillId="19" borderId="30" xfId="5" applyFont="1" applyFill="1" applyBorder="1" applyAlignment="1">
      <alignment horizontal="center" vertical="center" wrapText="1"/>
    </xf>
    <xf numFmtId="0" fontId="56" fillId="13" borderId="30" xfId="5" applyFont="1" applyFill="1" applyBorder="1" applyAlignment="1">
      <alignment horizontal="justify" vertical="center" wrapText="1"/>
    </xf>
    <xf numFmtId="0" fontId="12" fillId="0" borderId="4" xfId="5" applyFont="1" applyFill="1" applyBorder="1" applyAlignment="1" applyProtection="1">
      <alignment horizontal="center" vertical="center" wrapText="1"/>
      <protection locked="0"/>
    </xf>
    <xf numFmtId="167" fontId="56" fillId="13" borderId="30" xfId="5" applyNumberFormat="1" applyFont="1" applyFill="1" applyBorder="1" applyAlignment="1" applyProtection="1">
      <alignment horizontal="center" vertical="center" wrapText="1"/>
      <protection locked="0"/>
    </xf>
    <xf numFmtId="1" fontId="56" fillId="13" borderId="30" xfId="5" applyNumberFormat="1" applyFont="1" applyFill="1" applyBorder="1" applyAlignment="1" applyProtection="1">
      <alignment horizontal="center" vertical="center" wrapText="1"/>
      <protection locked="0"/>
    </xf>
    <xf numFmtId="0" fontId="56" fillId="13" borderId="4" xfId="5" applyFont="1" applyFill="1" applyBorder="1" applyAlignment="1">
      <alignment horizontal="center" vertical="center" wrapText="1"/>
    </xf>
    <xf numFmtId="0" fontId="56" fillId="20" borderId="4" xfId="5" applyFont="1" applyFill="1" applyBorder="1" applyAlignment="1">
      <alignment horizontal="center" vertical="center" wrapText="1"/>
    </xf>
    <xf numFmtId="0" fontId="56" fillId="19" borderId="4" xfId="5" applyFont="1" applyFill="1" applyBorder="1" applyAlignment="1">
      <alignment horizontal="center" vertical="center" wrapText="1"/>
    </xf>
    <xf numFmtId="167" fontId="56" fillId="13" borderId="31" xfId="5" applyNumberFormat="1" applyFont="1" applyFill="1" applyBorder="1" applyAlignment="1" applyProtection="1">
      <alignment horizontal="center" vertical="center" wrapText="1"/>
      <protection locked="0"/>
    </xf>
    <xf numFmtId="1" fontId="56" fillId="13" borderId="31" xfId="5" applyNumberFormat="1" applyFont="1" applyFill="1" applyBorder="1" applyAlignment="1" applyProtection="1">
      <alignment horizontal="center" vertical="center" wrapText="1"/>
      <protection locked="0"/>
    </xf>
    <xf numFmtId="0" fontId="56" fillId="13" borderId="11" xfId="5" applyFont="1" applyFill="1" applyBorder="1" applyAlignment="1">
      <alignment horizontal="center" vertical="center" wrapText="1"/>
    </xf>
    <xf numFmtId="0" fontId="56" fillId="19" borderId="11" xfId="5" applyFont="1" applyFill="1" applyBorder="1" applyAlignment="1">
      <alignment horizontal="center" vertical="center" wrapText="1"/>
    </xf>
    <xf numFmtId="0" fontId="56" fillId="13" borderId="31" xfId="5" applyFont="1" applyFill="1" applyBorder="1" applyAlignment="1">
      <alignment horizontal="center" vertical="center" wrapText="1"/>
    </xf>
    <xf numFmtId="0" fontId="56" fillId="13" borderId="31" xfId="5" applyFont="1" applyFill="1" applyBorder="1" applyAlignment="1">
      <alignment horizontal="justify" vertical="center" wrapText="1"/>
    </xf>
    <xf numFmtId="167" fontId="56" fillId="13" borderId="4" xfId="5" applyNumberFormat="1" applyFont="1" applyFill="1" applyBorder="1" applyAlignment="1" applyProtection="1">
      <alignment horizontal="center" vertical="center" wrapText="1"/>
      <protection locked="0"/>
    </xf>
    <xf numFmtId="1" fontId="56" fillId="13" borderId="4" xfId="5" applyNumberFormat="1" applyFont="1" applyFill="1" applyBorder="1" applyAlignment="1" applyProtection="1">
      <alignment horizontal="center" vertical="center" wrapText="1"/>
      <protection locked="0"/>
    </xf>
    <xf numFmtId="0" fontId="56" fillId="13" borderId="4" xfId="5" applyFont="1" applyFill="1" applyBorder="1" applyAlignment="1">
      <alignment horizontal="justify" vertical="center" wrapText="1"/>
    </xf>
    <xf numFmtId="167" fontId="56" fillId="13" borderId="32" xfId="5" applyNumberFormat="1" applyFont="1" applyFill="1" applyBorder="1" applyAlignment="1" applyProtection="1">
      <alignment horizontal="center" vertical="center" wrapText="1"/>
      <protection locked="0"/>
    </xf>
    <xf numFmtId="1" fontId="56" fillId="13" borderId="32" xfId="5" applyNumberFormat="1" applyFont="1" applyFill="1" applyBorder="1" applyAlignment="1" applyProtection="1">
      <alignment horizontal="center" vertical="center" wrapText="1"/>
      <protection locked="0"/>
    </xf>
    <xf numFmtId="0" fontId="56" fillId="13" borderId="32" xfId="5" applyFont="1" applyFill="1" applyBorder="1" applyAlignment="1">
      <alignment horizontal="center" vertical="center" wrapText="1"/>
    </xf>
    <xf numFmtId="0" fontId="56" fillId="20" borderId="32" xfId="5" applyFont="1" applyFill="1" applyBorder="1" applyAlignment="1">
      <alignment horizontal="center" vertical="center" wrapText="1"/>
    </xf>
    <xf numFmtId="0" fontId="56" fillId="19" borderId="32" xfId="5" applyFont="1" applyFill="1" applyBorder="1" applyAlignment="1">
      <alignment horizontal="center" vertical="center" wrapText="1"/>
    </xf>
    <xf numFmtId="0" fontId="56" fillId="13" borderId="32" xfId="5" applyFont="1" applyFill="1" applyBorder="1" applyAlignment="1">
      <alignment horizontal="justify" vertical="center" wrapText="1"/>
    </xf>
    <xf numFmtId="0" fontId="12" fillId="21" borderId="4" xfId="5" applyFont="1" applyFill="1" applyBorder="1" applyAlignment="1" applyProtection="1">
      <alignment horizontal="center" vertical="center" wrapText="1"/>
      <protection locked="0"/>
    </xf>
    <xf numFmtId="0" fontId="56" fillId="20" borderId="30" xfId="5" applyFont="1" applyFill="1" applyBorder="1" applyAlignment="1">
      <alignment horizontal="center" vertical="center" wrapText="1"/>
    </xf>
    <xf numFmtId="167" fontId="56" fillId="0" borderId="30" xfId="5" applyNumberFormat="1" applyFont="1" applyFill="1" applyBorder="1" applyAlignment="1" applyProtection="1">
      <alignment horizontal="center" vertical="center" wrapText="1"/>
      <protection locked="0"/>
    </xf>
    <xf numFmtId="1" fontId="56" fillId="0" borderId="30" xfId="5" applyNumberFormat="1" applyFont="1" applyFill="1" applyBorder="1" applyAlignment="1" applyProtection="1">
      <alignment horizontal="center" vertical="center" wrapText="1"/>
      <protection locked="0"/>
    </xf>
    <xf numFmtId="0" fontId="56" fillId="0" borderId="4" xfId="5" applyFont="1" applyFill="1" applyBorder="1" applyAlignment="1">
      <alignment horizontal="center" vertical="center" wrapText="1"/>
    </xf>
    <xf numFmtId="0" fontId="56" fillId="0" borderId="30" xfId="5" applyFont="1" applyFill="1" applyBorder="1" applyAlignment="1">
      <alignment horizontal="justify" vertical="center" wrapText="1"/>
    </xf>
    <xf numFmtId="0" fontId="14" fillId="13" borderId="4" xfId="5" applyFont="1" applyFill="1" applyBorder="1" applyAlignment="1" applyProtection="1">
      <alignment vertical="center"/>
      <protection locked="0"/>
    </xf>
    <xf numFmtId="0" fontId="12" fillId="13" borderId="4" xfId="5" applyFont="1" applyFill="1" applyBorder="1" applyAlignment="1">
      <alignment horizontal="center" vertical="center" wrapText="1"/>
    </xf>
    <xf numFmtId="0" fontId="56" fillId="20" borderId="1" xfId="5" applyFont="1" applyFill="1" applyBorder="1" applyAlignment="1">
      <alignment horizontal="center" vertical="center" wrapText="1"/>
    </xf>
    <xf numFmtId="0" fontId="56" fillId="19" borderId="3" xfId="5" applyFont="1" applyFill="1" applyBorder="1" applyAlignment="1">
      <alignment horizontal="center" vertical="center" wrapText="1"/>
    </xf>
    <xf numFmtId="0" fontId="56" fillId="0" borderId="33" xfId="5" applyFont="1" applyFill="1" applyBorder="1" applyAlignment="1">
      <alignment horizontal="center" vertical="center" wrapText="1"/>
    </xf>
    <xf numFmtId="167" fontId="56" fillId="0" borderId="31" xfId="5" applyNumberFormat="1" applyFont="1" applyFill="1" applyBorder="1" applyAlignment="1" applyProtection="1">
      <alignment horizontal="center" vertical="center" wrapText="1"/>
      <protection locked="0"/>
    </xf>
    <xf numFmtId="1" fontId="56" fillId="0" borderId="31" xfId="5" applyNumberFormat="1" applyFont="1" applyFill="1" applyBorder="1" applyAlignment="1" applyProtection="1">
      <alignment horizontal="center" vertical="center" wrapText="1"/>
      <protection locked="0"/>
    </xf>
    <xf numFmtId="0" fontId="56" fillId="0" borderId="11" xfId="5" applyFont="1" applyFill="1" applyBorder="1" applyAlignment="1">
      <alignment horizontal="center" vertical="center" wrapText="1"/>
    </xf>
    <xf numFmtId="0" fontId="56" fillId="0" borderId="31" xfId="5" applyFont="1" applyFill="1" applyBorder="1" applyAlignment="1">
      <alignment horizontal="center" vertical="center" wrapText="1"/>
    </xf>
    <xf numFmtId="0" fontId="14" fillId="18" borderId="4" xfId="5" applyFont="1" applyFill="1" applyBorder="1" applyAlignment="1" applyProtection="1">
      <alignment horizontal="center" vertical="center"/>
      <protection locked="0"/>
    </xf>
    <xf numFmtId="167" fontId="56" fillId="0" borderId="4" xfId="5" applyNumberFormat="1" applyFont="1" applyFill="1" applyBorder="1" applyAlignment="1" applyProtection="1">
      <alignment horizontal="center" vertical="center" wrapText="1"/>
      <protection locked="0"/>
    </xf>
    <xf numFmtId="1" fontId="56" fillId="0" borderId="4" xfId="5" applyNumberFormat="1" applyFont="1" applyFill="1" applyBorder="1" applyAlignment="1" applyProtection="1">
      <alignment horizontal="center" vertical="center" wrapText="1"/>
      <protection locked="0"/>
    </xf>
    <xf numFmtId="167" fontId="56" fillId="0" borderId="32" xfId="5" applyNumberFormat="1" applyFont="1" applyFill="1" applyBorder="1" applyAlignment="1" applyProtection="1">
      <alignment horizontal="center" vertical="center" wrapText="1"/>
      <protection locked="0"/>
    </xf>
    <xf numFmtId="1" fontId="56" fillId="0" borderId="32" xfId="5" applyNumberFormat="1" applyFont="1" applyFill="1" applyBorder="1" applyAlignment="1" applyProtection="1">
      <alignment horizontal="center" vertical="center" wrapText="1"/>
      <protection locked="0"/>
    </xf>
    <xf numFmtId="0" fontId="56" fillId="0" borderId="1" xfId="5" applyFont="1" applyFill="1" applyBorder="1" applyAlignment="1">
      <alignment horizontal="center" vertical="center" wrapText="1"/>
    </xf>
    <xf numFmtId="0" fontId="56" fillId="19" borderId="1" xfId="5" applyFont="1" applyFill="1" applyBorder="1" applyAlignment="1">
      <alignment horizontal="center" vertical="center" wrapText="1"/>
    </xf>
    <xf numFmtId="0" fontId="56" fillId="0" borderId="32" xfId="5" applyFont="1" applyFill="1" applyBorder="1" applyAlignment="1">
      <alignment horizontal="center" vertical="center" wrapText="1"/>
    </xf>
    <xf numFmtId="0" fontId="56" fillId="13" borderId="1" xfId="5" applyFont="1" applyFill="1" applyBorder="1" applyAlignment="1">
      <alignment horizontal="center" vertical="center" wrapText="1"/>
    </xf>
    <xf numFmtId="0" fontId="12" fillId="0" borderId="4" xfId="5" applyFont="1" applyFill="1" applyBorder="1" applyAlignment="1">
      <alignment horizontal="justify" vertical="center" wrapText="1"/>
    </xf>
    <xf numFmtId="0" fontId="58" fillId="13" borderId="30" xfId="5" applyFont="1" applyFill="1" applyBorder="1" applyAlignment="1">
      <alignment horizontal="center" vertical="center" wrapText="1"/>
    </xf>
    <xf numFmtId="0" fontId="56" fillId="13" borderId="4" xfId="5" applyFont="1" applyFill="1" applyBorder="1" applyAlignment="1">
      <alignment vertical="center" wrapText="1"/>
    </xf>
    <xf numFmtId="0" fontId="12" fillId="0" borderId="4" xfId="5" applyFont="1" applyFill="1" applyBorder="1" applyAlignment="1">
      <alignment horizontal="justify" vertical="top" wrapText="1"/>
    </xf>
    <xf numFmtId="0" fontId="56" fillId="19" borderId="0" xfId="5" applyFont="1" applyFill="1" applyBorder="1" applyAlignment="1">
      <alignment horizontal="center" vertical="center" wrapText="1"/>
    </xf>
    <xf numFmtId="0" fontId="56" fillId="13" borderId="4" xfId="7" applyFont="1" applyFill="1" applyBorder="1" applyAlignment="1">
      <alignment horizontal="center" vertical="center" wrapText="1"/>
    </xf>
    <xf numFmtId="0" fontId="56" fillId="19" borderId="34" xfId="5" applyFont="1" applyFill="1" applyBorder="1" applyAlignment="1">
      <alignment horizontal="center" vertical="center" wrapText="1"/>
    </xf>
    <xf numFmtId="0" fontId="56" fillId="13" borderId="34" xfId="5" applyFont="1" applyFill="1" applyBorder="1" applyAlignment="1">
      <alignment horizontal="center" vertical="center" wrapText="1"/>
    </xf>
    <xf numFmtId="0" fontId="60" fillId="0" borderId="4" xfId="5" applyFont="1" applyFill="1" applyBorder="1" applyAlignment="1">
      <alignment horizontal="center" vertical="center" wrapText="1"/>
    </xf>
    <xf numFmtId="0" fontId="56" fillId="13" borderId="35" xfId="5" applyFont="1" applyFill="1" applyBorder="1" applyAlignment="1">
      <alignment horizontal="center" vertical="center" wrapText="1"/>
    </xf>
    <xf numFmtId="0" fontId="56" fillId="19" borderId="31" xfId="5" applyFont="1" applyFill="1" applyBorder="1" applyAlignment="1">
      <alignment horizontal="center" vertical="center" wrapText="1"/>
    </xf>
    <xf numFmtId="0" fontId="56" fillId="13" borderId="0" xfId="5" applyFont="1" applyFill="1" applyAlignment="1">
      <alignment horizontal="center" vertical="center" wrapText="1"/>
    </xf>
    <xf numFmtId="0" fontId="56" fillId="13" borderId="36" xfId="5" applyFont="1" applyFill="1" applyBorder="1" applyAlignment="1">
      <alignment horizontal="center" vertical="center" wrapText="1"/>
    </xf>
    <xf numFmtId="0" fontId="12" fillId="0" borderId="4" xfId="6" applyFont="1" applyFill="1" applyBorder="1" applyAlignment="1">
      <alignment horizontal="center" vertical="center" wrapText="1"/>
    </xf>
    <xf numFmtId="0" fontId="16" fillId="0" borderId="4" xfId="6" applyFont="1" applyFill="1" applyBorder="1" applyAlignment="1">
      <alignment horizontal="center" vertical="center" wrapText="1"/>
    </xf>
    <xf numFmtId="0" fontId="56" fillId="13" borderId="30" xfId="5" applyFont="1" applyFill="1" applyBorder="1" applyAlignment="1" applyProtection="1">
      <alignment horizontal="center" vertical="center" wrapText="1"/>
      <protection locked="0"/>
    </xf>
    <xf numFmtId="0" fontId="56" fillId="13" borderId="37" xfId="5" applyFont="1" applyFill="1" applyBorder="1" applyAlignment="1" applyProtection="1">
      <alignment horizontal="center" vertical="center" wrapText="1"/>
      <protection locked="0"/>
    </xf>
    <xf numFmtId="0" fontId="56" fillId="19" borderId="37" xfId="5" applyFont="1" applyFill="1" applyBorder="1" applyAlignment="1" applyProtection="1">
      <alignment horizontal="center" vertical="center" wrapText="1"/>
      <protection locked="0"/>
    </xf>
    <xf numFmtId="0" fontId="56" fillId="19" borderId="0" xfId="5" applyFont="1" applyFill="1" applyAlignment="1">
      <alignment horizontal="center" vertical="center" wrapText="1"/>
    </xf>
    <xf numFmtId="0" fontId="56" fillId="13" borderId="35" xfId="5" applyFont="1" applyFill="1" applyBorder="1" applyAlignment="1" applyProtection="1">
      <alignment horizontal="center" vertical="center" wrapText="1"/>
      <protection locked="0"/>
    </xf>
    <xf numFmtId="0" fontId="56" fillId="13" borderId="38" xfId="5" applyFont="1" applyFill="1" applyBorder="1" applyAlignment="1">
      <alignment horizontal="center" vertical="center" wrapText="1"/>
    </xf>
    <xf numFmtId="0" fontId="56" fillId="19" borderId="4" xfId="5" applyFont="1" applyFill="1" applyBorder="1" applyAlignment="1" applyProtection="1">
      <alignment horizontal="center" vertical="center" wrapText="1"/>
      <protection locked="0"/>
    </xf>
    <xf numFmtId="0" fontId="56" fillId="13" borderId="4" xfId="5" applyFont="1" applyFill="1" applyBorder="1" applyAlignment="1" applyProtection="1">
      <alignment horizontal="center" vertical="center" wrapText="1"/>
      <protection locked="0"/>
    </xf>
    <xf numFmtId="0" fontId="56" fillId="19" borderId="39" xfId="5" applyFont="1" applyFill="1" applyBorder="1" applyAlignment="1">
      <alignment horizontal="center" vertical="center" wrapText="1"/>
    </xf>
    <xf numFmtId="0" fontId="56" fillId="13" borderId="33" xfId="5" applyFont="1" applyFill="1" applyBorder="1" applyAlignment="1">
      <alignment horizontal="center" vertical="center" wrapText="1"/>
    </xf>
    <xf numFmtId="0" fontId="12" fillId="13" borderId="4" xfId="5" applyFont="1" applyFill="1" applyBorder="1" applyAlignment="1" applyProtection="1">
      <alignment horizontal="center" vertical="center" wrapText="1"/>
      <protection locked="0"/>
    </xf>
    <xf numFmtId="0" fontId="12" fillId="0" borderId="4" xfId="5" applyFont="1" applyFill="1" applyBorder="1" applyAlignment="1" applyProtection="1">
      <alignment horizontal="justify" vertical="center" wrapText="1"/>
      <protection locked="0"/>
    </xf>
    <xf numFmtId="14" fontId="56" fillId="13" borderId="30" xfId="5" applyNumberFormat="1" applyFont="1" applyFill="1" applyBorder="1" applyAlignment="1">
      <alignment horizontal="center" vertical="center" wrapText="1"/>
    </xf>
    <xf numFmtId="0" fontId="56" fillId="19" borderId="30" xfId="5" applyFont="1" applyFill="1" applyBorder="1" applyAlignment="1" applyProtection="1">
      <alignment horizontal="center" vertical="center" wrapText="1"/>
      <protection locked="0"/>
    </xf>
    <xf numFmtId="0" fontId="12" fillId="11" borderId="4" xfId="5" applyFont="1" applyFill="1" applyBorder="1" applyAlignment="1" applyProtection="1">
      <alignment horizontal="center" vertical="center" wrapText="1"/>
      <protection locked="0"/>
    </xf>
    <xf numFmtId="0" fontId="12" fillId="0" borderId="4" xfId="5" applyFont="1" applyFill="1" applyBorder="1" applyAlignment="1" applyProtection="1">
      <alignment horizontal="center" vertical="top" wrapText="1"/>
      <protection locked="0"/>
    </xf>
    <xf numFmtId="9" fontId="12" fillId="0" borderId="4" xfId="5" applyNumberFormat="1" applyFont="1" applyFill="1" applyBorder="1" applyAlignment="1">
      <alignment horizontal="center" vertical="center" wrapText="1"/>
    </xf>
    <xf numFmtId="0" fontId="56" fillId="19" borderId="31" xfId="5" applyFont="1" applyFill="1" applyBorder="1" applyAlignment="1" applyProtection="1">
      <alignment horizontal="center" vertical="center" wrapText="1"/>
      <protection locked="0"/>
    </xf>
    <xf numFmtId="0" fontId="56" fillId="13" borderId="31" xfId="5" applyFont="1" applyFill="1" applyBorder="1" applyAlignment="1" applyProtection="1">
      <alignment horizontal="center" vertical="center" wrapText="1"/>
      <protection locked="0"/>
    </xf>
    <xf numFmtId="0" fontId="12" fillId="22" borderId="4" xfId="5" applyFont="1" applyFill="1" applyBorder="1" applyAlignment="1" applyProtection="1">
      <alignment horizontal="center" vertical="center" wrapText="1"/>
      <protection locked="0"/>
    </xf>
    <xf numFmtId="0" fontId="56" fillId="20" borderId="34" xfId="5" applyFont="1" applyFill="1" applyBorder="1" applyAlignment="1" applyProtection="1">
      <alignment horizontal="center" vertical="center" wrapText="1"/>
      <protection locked="0"/>
    </xf>
    <xf numFmtId="0" fontId="56" fillId="19" borderId="0" xfId="5" applyFont="1" applyFill="1" applyBorder="1" applyAlignment="1" applyProtection="1">
      <alignment horizontal="center" vertical="center" wrapText="1"/>
      <protection locked="0"/>
    </xf>
    <xf numFmtId="0" fontId="56" fillId="13" borderId="5" xfId="5" applyFont="1" applyFill="1" applyBorder="1" applyAlignment="1" applyProtection="1">
      <alignment horizontal="center" vertical="center" wrapText="1"/>
      <protection locked="0"/>
    </xf>
    <xf numFmtId="0" fontId="56" fillId="13" borderId="21" xfId="5" applyFont="1" applyFill="1" applyBorder="1" applyAlignment="1" applyProtection="1">
      <alignment horizontal="center" vertical="center" wrapText="1"/>
      <protection locked="0"/>
    </xf>
    <xf numFmtId="0" fontId="56" fillId="19" borderId="32" xfId="5" applyFont="1" applyFill="1" applyBorder="1" applyAlignment="1" applyProtection="1">
      <alignment horizontal="center" vertical="center" wrapText="1"/>
      <protection locked="0"/>
    </xf>
    <xf numFmtId="3" fontId="50" fillId="0" borderId="4" xfId="5" applyNumberFormat="1" applyFont="1" applyFill="1" applyBorder="1" applyAlignment="1">
      <alignment horizontal="center" vertical="center"/>
    </xf>
    <xf numFmtId="0" fontId="56" fillId="13" borderId="30" xfId="5" applyFont="1" applyFill="1" applyBorder="1" applyAlignment="1" applyProtection="1">
      <alignment horizontal="justify" vertical="center" wrapText="1"/>
      <protection locked="0"/>
    </xf>
    <xf numFmtId="0" fontId="63" fillId="0" borderId="0" xfId="5" applyFont="1" applyFill="1" applyBorder="1" applyAlignment="1">
      <alignment horizontal="center" vertical="center"/>
    </xf>
    <xf numFmtId="15" fontId="63" fillId="0" borderId="40" xfId="5" applyNumberFormat="1" applyFont="1" applyFill="1" applyBorder="1" applyAlignment="1">
      <alignment horizontal="center" vertical="center"/>
    </xf>
    <xf numFmtId="15" fontId="63" fillId="0" borderId="19" xfId="5" applyNumberFormat="1" applyFont="1" applyFill="1" applyBorder="1" applyAlignment="1">
      <alignment horizontal="center" vertical="center"/>
    </xf>
    <xf numFmtId="0" fontId="63" fillId="0" borderId="0" xfId="5" applyFont="1" applyFill="1" applyBorder="1" applyAlignment="1">
      <alignment horizontal="center" vertical="center" wrapText="1"/>
    </xf>
    <xf numFmtId="0" fontId="54" fillId="13" borderId="0" xfId="1" applyFont="1" applyFill="1" applyBorder="1" applyAlignment="1" applyProtection="1">
      <alignment horizontal="center" vertical="center" wrapText="1"/>
    </xf>
    <xf numFmtId="0" fontId="64" fillId="0" borderId="0" xfId="5" applyFont="1" applyFill="1" applyBorder="1" applyAlignment="1">
      <alignment horizontal="center" vertical="center"/>
    </xf>
    <xf numFmtId="0" fontId="14" fillId="0" borderId="41" xfId="5" applyBorder="1" applyAlignment="1">
      <alignment horizontal="center" vertical="center"/>
    </xf>
    <xf numFmtId="0" fontId="14" fillId="0" borderId="24" xfId="5" applyBorder="1" applyAlignment="1">
      <alignment horizontal="center" vertical="center" wrapText="1"/>
    </xf>
    <xf numFmtId="0" fontId="14" fillId="0" borderId="3" xfId="5" applyBorder="1" applyAlignment="1">
      <alignment horizontal="center" vertical="center"/>
    </xf>
    <xf numFmtId="10" fontId="61" fillId="13" borderId="16" xfId="5" applyNumberFormat="1" applyFont="1" applyFill="1" applyBorder="1" applyAlignment="1">
      <alignment horizontal="center" vertical="center" wrapText="1"/>
    </xf>
    <xf numFmtId="10" fontId="61" fillId="13" borderId="5" xfId="5" applyNumberFormat="1" applyFont="1" applyFill="1" applyBorder="1" applyAlignment="1">
      <alignment horizontal="center" vertical="center" wrapText="1"/>
    </xf>
    <xf numFmtId="0" fontId="14" fillId="0" borderId="0" xfId="5"/>
    <xf numFmtId="0" fontId="44" fillId="0" borderId="10" xfId="5" applyFont="1" applyFill="1" applyBorder="1" applyAlignment="1">
      <alignment horizontal="center" vertical="center"/>
    </xf>
    <xf numFmtId="0" fontId="44" fillId="0" borderId="4" xfId="5" applyFont="1" applyFill="1" applyBorder="1" applyAlignment="1">
      <alignment horizontal="center" vertical="center" wrapText="1"/>
    </xf>
    <xf numFmtId="0" fontId="14" fillId="0" borderId="4" xfId="5" applyBorder="1" applyAlignment="1">
      <alignment horizontal="center" vertical="center"/>
    </xf>
    <xf numFmtId="10" fontId="14" fillId="13" borderId="4" xfId="5" applyNumberFormat="1" applyFill="1" applyBorder="1" applyAlignment="1">
      <alignment horizontal="center" vertical="center" wrapText="1"/>
    </xf>
    <xf numFmtId="2" fontId="44" fillId="0" borderId="4" xfId="5" applyNumberFormat="1" applyFont="1" applyFill="1" applyBorder="1" applyAlignment="1">
      <alignment horizontal="center" vertical="center" wrapText="1"/>
    </xf>
    <xf numFmtId="14" fontId="44" fillId="0" borderId="4" xfId="5" applyNumberFormat="1" applyFont="1" applyFill="1" applyBorder="1" applyAlignment="1">
      <alignment horizontal="center" vertical="center"/>
    </xf>
    <xf numFmtId="0" fontId="44" fillId="0" borderId="4" xfId="5" applyFont="1" applyFill="1" applyBorder="1" applyAlignment="1">
      <alignment horizontal="center" vertical="center"/>
    </xf>
    <xf numFmtId="0" fontId="12" fillId="0" borderId="4" xfId="5" applyFont="1" applyBorder="1" applyAlignment="1">
      <alignment horizontal="center" vertical="center"/>
    </xf>
    <xf numFmtId="0" fontId="44" fillId="0" borderId="4" xfId="5" applyFont="1" applyFill="1" applyBorder="1" applyAlignment="1">
      <alignment horizontal="center" vertical="center" wrapText="1"/>
    </xf>
    <xf numFmtId="0" fontId="42" fillId="0" borderId="4" xfId="5" applyFont="1" applyFill="1" applyBorder="1" applyAlignment="1">
      <alignment horizontal="center" vertical="center"/>
    </xf>
    <xf numFmtId="0" fontId="44" fillId="0" borderId="4" xfId="6" applyFont="1" applyFill="1" applyBorder="1" applyAlignment="1">
      <alignment vertical="top" wrapText="1"/>
    </xf>
    <xf numFmtId="1" fontId="44" fillId="0" borderId="4" xfId="5" applyNumberFormat="1" applyFont="1" applyFill="1" applyBorder="1" applyAlignment="1">
      <alignment horizontal="center" vertical="center" wrapText="1"/>
    </xf>
    <xf numFmtId="0" fontId="65" fillId="0" borderId="4" xfId="5" applyFont="1" applyFill="1" applyBorder="1" applyAlignment="1">
      <alignment horizontal="center" vertical="center" wrapText="1"/>
    </xf>
    <xf numFmtId="0" fontId="44" fillId="0" borderId="4" xfId="5" applyFont="1" applyFill="1" applyBorder="1" applyAlignment="1">
      <alignment vertical="top" wrapText="1"/>
    </xf>
    <xf numFmtId="0" fontId="44" fillId="0" borderId="4" xfId="5" applyNumberFormat="1" applyFont="1" applyFill="1" applyBorder="1" applyAlignment="1">
      <alignment horizontal="left" vertical="center" wrapText="1"/>
    </xf>
    <xf numFmtId="0" fontId="44" fillId="0" borderId="4" xfId="5" applyNumberFormat="1" applyFont="1" applyFill="1" applyBorder="1" applyAlignment="1">
      <alignment vertical="top" wrapText="1"/>
    </xf>
    <xf numFmtId="0" fontId="44" fillId="0" borderId="4" xfId="6" applyNumberFormat="1" applyFont="1" applyFill="1" applyBorder="1" applyAlignment="1">
      <alignment vertical="top" wrapText="1"/>
    </xf>
    <xf numFmtId="0" fontId="14" fillId="0" borderId="4" xfId="5" applyFont="1" applyBorder="1" applyAlignment="1">
      <alignment horizontal="center" vertical="center" wrapText="1"/>
    </xf>
    <xf numFmtId="0" fontId="67" fillId="14" borderId="4" xfId="5" applyFont="1" applyFill="1" applyBorder="1" applyAlignment="1">
      <alignment horizontal="center" vertical="center" wrapText="1"/>
    </xf>
    <xf numFmtId="0" fontId="68" fillId="0" borderId="0" xfId="5" applyFont="1" applyFill="1" applyBorder="1" applyAlignment="1">
      <alignment horizontal="center" vertical="center"/>
    </xf>
    <xf numFmtId="15" fontId="68" fillId="0" borderId="40" xfId="5" applyNumberFormat="1" applyFont="1" applyFill="1" applyBorder="1" applyAlignment="1">
      <alignment vertical="center"/>
    </xf>
    <xf numFmtId="15" fontId="68" fillId="0" borderId="19" xfId="5" applyNumberFormat="1" applyFont="1" applyFill="1" applyBorder="1" applyAlignment="1">
      <alignment horizontal="center" vertical="center"/>
    </xf>
    <xf numFmtId="0" fontId="68" fillId="0" borderId="0" xfId="5" applyFont="1" applyFill="1" applyBorder="1" applyAlignment="1">
      <alignment horizontal="center" vertical="center" wrapText="1"/>
    </xf>
    <xf numFmtId="0" fontId="54" fillId="11" borderId="0" xfId="1" applyFont="1" applyFill="1" applyBorder="1" applyAlignment="1" applyProtection="1">
      <alignment horizontal="center" vertical="center"/>
    </xf>
    <xf numFmtId="0" fontId="55" fillId="0" borderId="0" xfId="5" applyFont="1" applyFill="1" applyBorder="1" applyAlignment="1">
      <alignment vertical="center"/>
    </xf>
    <xf numFmtId="0" fontId="14" fillId="0" borderId="0" xfId="5" applyFont="1"/>
    <xf numFmtId="0" fontId="14" fillId="0" borderId="0" xfId="5" applyBorder="1"/>
    <xf numFmtId="0" fontId="14" fillId="0" borderId="0" xfId="5" applyFill="1" applyBorder="1"/>
    <xf numFmtId="0" fontId="14" fillId="0" borderId="19" xfId="5" applyFill="1" applyBorder="1"/>
    <xf numFmtId="0" fontId="19" fillId="0" borderId="0" xfId="5" applyFont="1" applyFill="1" applyBorder="1"/>
    <xf numFmtId="0" fontId="14" fillId="0" borderId="0" xfId="5" applyFill="1" applyBorder="1" applyAlignment="1"/>
    <xf numFmtId="0" fontId="51" fillId="0" borderId="0" xfId="5" applyFont="1" applyFill="1" applyBorder="1" applyAlignment="1"/>
    <xf numFmtId="10" fontId="14" fillId="4" borderId="4" xfId="5" applyNumberFormat="1" applyFont="1" applyFill="1" applyBorder="1" applyAlignment="1">
      <alignment horizontal="center" vertical="center"/>
    </xf>
    <xf numFmtId="0" fontId="14" fillId="0" borderId="0" xfId="5" applyFont="1" applyFill="1"/>
    <xf numFmtId="168" fontId="14" fillId="0" borderId="46" xfId="5" applyNumberFormat="1" applyFont="1" applyFill="1" applyBorder="1" applyAlignment="1">
      <alignment horizontal="center" vertical="center"/>
    </xf>
    <xf numFmtId="1" fontId="14" fillId="0" borderId="36" xfId="5" applyNumberFormat="1" applyFont="1" applyFill="1" applyBorder="1" applyAlignment="1">
      <alignment horizontal="center" vertical="center"/>
    </xf>
    <xf numFmtId="1" fontId="14" fillId="0" borderId="0" xfId="5" applyNumberFormat="1" applyBorder="1"/>
    <xf numFmtId="1" fontId="44" fillId="0" borderId="0" xfId="5" applyNumberFormat="1" applyFont="1" applyFill="1" applyBorder="1" applyAlignment="1">
      <alignment vertical="top"/>
    </xf>
    <xf numFmtId="1" fontId="14" fillId="0" borderId="0" xfId="5" applyNumberFormat="1" applyFill="1" applyBorder="1" applyAlignment="1"/>
    <xf numFmtId="2" fontId="14" fillId="0" borderId="0" xfId="5" applyNumberFormat="1" applyFill="1" applyBorder="1" applyAlignment="1"/>
    <xf numFmtId="0" fontId="53" fillId="0" borderId="0" xfId="5" applyFont="1" applyFill="1" applyBorder="1" applyAlignment="1"/>
    <xf numFmtId="1" fontId="14" fillId="0" borderId="50" xfId="5" applyNumberFormat="1" applyFont="1" applyFill="1" applyBorder="1" applyAlignment="1">
      <alignment horizontal="center" vertical="center"/>
    </xf>
    <xf numFmtId="1" fontId="14" fillId="0" borderId="51" xfId="5" applyNumberFormat="1" applyFont="1" applyFill="1" applyBorder="1" applyAlignment="1">
      <alignment horizontal="center" vertical="center"/>
    </xf>
    <xf numFmtId="9" fontId="44" fillId="4" borderId="51" xfId="5" applyNumberFormat="1" applyFont="1" applyFill="1" applyBorder="1" applyAlignment="1">
      <alignment horizontal="center" vertical="center"/>
    </xf>
    <xf numFmtId="0" fontId="14" fillId="0" borderId="51" xfId="5" applyFill="1" applyBorder="1" applyAlignment="1">
      <alignment horizontal="center" vertical="center"/>
    </xf>
    <xf numFmtId="1" fontId="14" fillId="0" borderId="52" xfId="5" applyNumberFormat="1" applyFill="1" applyBorder="1" applyAlignment="1">
      <alignment horizontal="center" vertical="center"/>
    </xf>
    <xf numFmtId="0" fontId="44" fillId="13" borderId="4" xfId="6" applyFont="1" applyFill="1" applyBorder="1" applyAlignment="1">
      <alignment vertical="top" wrapText="1"/>
    </xf>
    <xf numFmtId="0" fontId="14" fillId="0" borderId="4" xfId="5" applyFill="1" applyBorder="1" applyAlignment="1">
      <alignment horizontal="center"/>
    </xf>
    <xf numFmtId="1" fontId="14" fillId="13" borderId="1" xfId="5" applyNumberFormat="1" applyFont="1" applyFill="1" applyBorder="1" applyAlignment="1">
      <alignment horizontal="center" vertical="center"/>
    </xf>
    <xf numFmtId="9" fontId="14" fillId="4" borderId="4" xfId="5" applyNumberFormat="1" applyFont="1" applyFill="1" applyBorder="1" applyAlignment="1">
      <alignment horizontal="center" vertical="center"/>
    </xf>
    <xf numFmtId="0" fontId="44" fillId="0" borderId="1" xfId="5" applyNumberFormat="1" applyFont="1" applyFill="1" applyBorder="1" applyAlignment="1">
      <alignment horizontal="center" vertical="center" wrapText="1"/>
    </xf>
    <xf numFmtId="2" fontId="44" fillId="0" borderId="1" xfId="5" applyNumberFormat="1" applyFont="1" applyFill="1" applyBorder="1" applyAlignment="1">
      <alignment horizontal="center" vertical="center"/>
    </xf>
    <xf numFmtId="15" fontId="12" fillId="2" borderId="4" xfId="5" applyNumberFormat="1" applyFont="1" applyFill="1" applyBorder="1" applyAlignment="1">
      <alignment horizontal="center" vertical="center"/>
    </xf>
    <xf numFmtId="0" fontId="69" fillId="0" borderId="4" xfId="5" applyFont="1" applyBorder="1" applyAlignment="1">
      <alignment horizontal="center" vertical="center"/>
    </xf>
    <xf numFmtId="0" fontId="69" fillId="0" borderId="4" xfId="5" applyFont="1" applyBorder="1" applyAlignment="1">
      <alignment horizontal="justify" vertical="top"/>
    </xf>
    <xf numFmtId="0" fontId="14" fillId="0" borderId="4" xfId="5" applyFont="1" applyFill="1" applyBorder="1" applyAlignment="1">
      <alignment horizontal="center" vertical="top" wrapText="1"/>
    </xf>
    <xf numFmtId="1" fontId="14" fillId="13" borderId="4" xfId="5" applyNumberFormat="1" applyFont="1" applyFill="1" applyBorder="1" applyAlignment="1">
      <alignment horizontal="center" vertical="center"/>
    </xf>
    <xf numFmtId="0" fontId="44" fillId="0" borderId="4" xfId="5" applyNumberFormat="1" applyFont="1" applyFill="1" applyBorder="1" applyAlignment="1">
      <alignment horizontal="center" vertical="center" wrapText="1"/>
    </xf>
    <xf numFmtId="2" fontId="44" fillId="0" borderId="4" xfId="5" applyNumberFormat="1" applyFont="1" applyFill="1" applyBorder="1" applyAlignment="1">
      <alignment horizontal="center" vertical="center"/>
    </xf>
    <xf numFmtId="0" fontId="14" fillId="0" borderId="4" xfId="5" applyFont="1" applyFill="1" applyBorder="1" applyAlignment="1">
      <alignment horizontal="center"/>
    </xf>
    <xf numFmtId="0" fontId="69" fillId="0" borderId="4" xfId="5" applyFont="1" applyBorder="1" applyAlignment="1">
      <alignment horizontal="center" vertical="center" wrapText="1"/>
    </xf>
    <xf numFmtId="0" fontId="69" fillId="0" borderId="4" xfId="5" applyFont="1" applyBorder="1" applyAlignment="1">
      <alignment horizontal="justify" vertical="top" wrapText="1"/>
    </xf>
    <xf numFmtId="0" fontId="70" fillId="13" borderId="4" xfId="8" applyFill="1" applyBorder="1" applyAlignment="1">
      <alignment vertical="top" wrapText="1"/>
    </xf>
    <xf numFmtId="0" fontId="69" fillId="0" borderId="4" xfId="5" applyFont="1" applyBorder="1" applyAlignment="1">
      <alignment horizontal="justify" vertical="center"/>
    </xf>
    <xf numFmtId="0" fontId="69" fillId="0" borderId="4" xfId="5" applyFont="1" applyBorder="1" applyAlignment="1">
      <alignment horizontal="justify" vertical="center" wrapText="1"/>
    </xf>
    <xf numFmtId="0" fontId="69" fillId="13" borderId="4" xfId="5" applyFont="1" applyFill="1" applyBorder="1" applyAlignment="1">
      <alignment vertical="top" wrapText="1"/>
    </xf>
    <xf numFmtId="1" fontId="69" fillId="0" borderId="4" xfId="5" applyNumberFormat="1" applyFont="1" applyBorder="1" applyAlignment="1">
      <alignment horizontal="center" vertical="center"/>
    </xf>
    <xf numFmtId="0" fontId="14" fillId="0" borderId="4" xfId="5" applyFont="1" applyFill="1" applyBorder="1" applyAlignment="1">
      <alignment vertical="top" wrapText="1"/>
    </xf>
    <xf numFmtId="0" fontId="69" fillId="0" borderId="4" xfId="5" applyFont="1" applyFill="1" applyBorder="1" applyAlignment="1">
      <alignment horizontal="justify" vertical="top"/>
    </xf>
    <xf numFmtId="0" fontId="14" fillId="0" borderId="4" xfId="5" applyFont="1" applyFill="1" applyBorder="1" applyAlignment="1">
      <alignment horizontal="center" vertical="center" wrapText="1"/>
    </xf>
    <xf numFmtId="0" fontId="69" fillId="0" borderId="4" xfId="5" applyFont="1" applyFill="1" applyBorder="1" applyAlignment="1">
      <alignment horizontal="center" vertical="center"/>
    </xf>
    <xf numFmtId="0" fontId="69" fillId="0" borderId="4" xfId="5" applyFont="1" applyFill="1" applyBorder="1" applyAlignment="1">
      <alignment horizontal="justify" vertical="center"/>
    </xf>
    <xf numFmtId="0" fontId="44" fillId="13" borderId="4" xfId="6" applyFont="1" applyFill="1" applyBorder="1" applyAlignment="1">
      <alignment horizontal="left" vertical="top" wrapText="1"/>
    </xf>
    <xf numFmtId="0" fontId="69" fillId="0" borderId="4" xfId="5" applyFont="1" applyBorder="1" applyAlignment="1">
      <alignment vertical="center" wrapText="1"/>
    </xf>
    <xf numFmtId="0" fontId="44" fillId="0" borderId="4" xfId="5" applyFont="1" applyFill="1" applyBorder="1" applyAlignment="1">
      <alignment vertical="center" wrapText="1"/>
    </xf>
    <xf numFmtId="0" fontId="69" fillId="13" borderId="4" xfId="5" applyFont="1" applyFill="1" applyBorder="1" applyAlignment="1">
      <alignment horizontal="center" vertical="center"/>
    </xf>
    <xf numFmtId="0" fontId="69" fillId="13" borderId="4" xfId="5" applyFont="1" applyFill="1" applyBorder="1" applyAlignment="1">
      <alignment horizontal="justify" vertical="top"/>
    </xf>
    <xf numFmtId="0" fontId="44" fillId="13" borderId="4" xfId="5" applyFont="1" applyFill="1" applyBorder="1" applyAlignment="1">
      <alignment horizontal="center" vertical="center" wrapText="1"/>
    </xf>
    <xf numFmtId="0" fontId="44" fillId="13" borderId="4" xfId="6" applyFont="1" applyFill="1" applyBorder="1" applyAlignment="1">
      <alignment horizontal="center" vertical="center" wrapText="1"/>
    </xf>
    <xf numFmtId="0" fontId="71" fillId="13" borderId="4" xfId="6" applyFont="1" applyFill="1" applyBorder="1" applyAlignment="1">
      <alignment vertical="top" wrapText="1"/>
    </xf>
    <xf numFmtId="0" fontId="69" fillId="0" borderId="4" xfId="5" applyFont="1" applyBorder="1" applyAlignment="1">
      <alignment vertical="top" wrapText="1"/>
    </xf>
    <xf numFmtId="0" fontId="44" fillId="0" borderId="4" xfId="5" applyFont="1" applyFill="1" applyBorder="1" applyAlignment="1">
      <alignment horizontal="center" vertical="top" wrapText="1"/>
    </xf>
    <xf numFmtId="0" fontId="14" fillId="0" borderId="0" xfId="5" applyFill="1"/>
    <xf numFmtId="0" fontId="44" fillId="13" borderId="4" xfId="6" applyFont="1" applyFill="1" applyBorder="1" applyAlignment="1">
      <alignment vertical="center" wrapText="1"/>
    </xf>
    <xf numFmtId="0" fontId="14" fillId="0" borderId="4" xfId="5" applyFill="1" applyBorder="1" applyAlignment="1">
      <alignment horizontal="center" vertical="center" wrapText="1"/>
    </xf>
    <xf numFmtId="1" fontId="44" fillId="0" borderId="4" xfId="5" applyNumberFormat="1" applyFont="1" applyFill="1" applyBorder="1" applyAlignment="1">
      <alignment horizontal="center" vertical="center"/>
    </xf>
    <xf numFmtId="0" fontId="44" fillId="13" borderId="4" xfId="5" applyFont="1" applyFill="1" applyBorder="1" applyAlignment="1">
      <alignment horizontal="left" vertical="center" wrapText="1"/>
    </xf>
    <xf numFmtId="0" fontId="42" fillId="13" borderId="4" xfId="5" applyFont="1" applyFill="1" applyBorder="1" applyAlignment="1">
      <alignment horizontal="center" vertical="center" wrapText="1"/>
    </xf>
    <xf numFmtId="0" fontId="12" fillId="23" borderId="4" xfId="5" applyFont="1" applyFill="1" applyBorder="1" applyAlignment="1">
      <alignment horizontal="center" vertical="center" wrapText="1"/>
    </xf>
    <xf numFmtId="0" fontId="40" fillId="2" borderId="4" xfId="5" applyFont="1" applyFill="1" applyBorder="1" applyAlignment="1"/>
    <xf numFmtId="0" fontId="40" fillId="2" borderId="4" xfId="5" applyFont="1" applyFill="1" applyBorder="1" applyAlignment="1">
      <alignment horizontal="left" wrapText="1"/>
    </xf>
    <xf numFmtId="0" fontId="40" fillId="2" borderId="4" xfId="5" applyFont="1" applyFill="1" applyBorder="1" applyAlignment="1">
      <alignment horizontal="centerContinuous" wrapText="1"/>
    </xf>
    <xf numFmtId="0" fontId="35" fillId="0" borderId="0" xfId="5" applyFont="1" applyFill="1" applyBorder="1" applyAlignment="1" applyProtection="1">
      <alignment vertical="center" wrapText="1"/>
    </xf>
    <xf numFmtId="0" fontId="35" fillId="0" borderId="13" xfId="5" applyFont="1" applyBorder="1" applyAlignment="1">
      <alignment vertical="center"/>
    </xf>
    <xf numFmtId="0" fontId="35" fillId="0" borderId="14" xfId="5" applyFont="1" applyBorder="1" applyAlignment="1">
      <alignment vertical="center"/>
    </xf>
    <xf numFmtId="0" fontId="35" fillId="0" borderId="15" xfId="5" applyFont="1" applyBorder="1" applyAlignment="1">
      <alignment vertical="center"/>
    </xf>
    <xf numFmtId="0" fontId="35" fillId="0" borderId="8" xfId="5" applyFont="1" applyBorder="1" applyAlignment="1">
      <alignment vertical="center"/>
    </xf>
    <xf numFmtId="0" fontId="35" fillId="0" borderId="9" xfId="5" applyFont="1" applyBorder="1" applyAlignment="1">
      <alignment vertical="center"/>
    </xf>
    <xf numFmtId="0" fontId="35" fillId="0" borderId="9" xfId="5" applyFont="1" applyBorder="1" applyAlignment="1">
      <alignment vertical="center" wrapText="1"/>
    </xf>
    <xf numFmtId="0" fontId="19" fillId="0" borderId="0" xfId="5" applyFont="1" applyFill="1"/>
    <xf numFmtId="1" fontId="44" fillId="13" borderId="4" xfId="5" applyNumberFormat="1" applyFont="1" applyFill="1" applyBorder="1" applyAlignment="1">
      <alignment vertical="top"/>
    </xf>
    <xf numFmtId="9" fontId="44" fillId="4" borderId="4" xfId="5" applyNumberFormat="1" applyFont="1" applyFill="1" applyBorder="1" applyAlignment="1">
      <alignment vertical="top"/>
    </xf>
    <xf numFmtId="2" fontId="14" fillId="0" borderId="4" xfId="5" applyNumberFormat="1" applyFill="1" applyBorder="1" applyAlignment="1"/>
    <xf numFmtId="1" fontId="44" fillId="13" borderId="4" xfId="5" applyNumberFormat="1" applyFont="1" applyFill="1" applyBorder="1" applyAlignment="1">
      <alignment horizontal="center" vertical="center"/>
    </xf>
    <xf numFmtId="14" fontId="44" fillId="0" borderId="4" xfId="5" applyNumberFormat="1" applyFont="1" applyFill="1" applyBorder="1" applyAlignment="1">
      <alignment horizontal="center" vertical="center" wrapText="1"/>
    </xf>
    <xf numFmtId="9" fontId="44" fillId="13" borderId="4" xfId="5" applyNumberFormat="1" applyFont="1" applyFill="1" applyBorder="1" applyAlignment="1">
      <alignment horizontal="center" vertical="center" wrapText="1"/>
    </xf>
    <xf numFmtId="0" fontId="14" fillId="0" borderId="0" xfId="5" applyFont="1" applyFill="1" applyBorder="1"/>
    <xf numFmtId="0" fontId="44" fillId="24" borderId="1" xfId="5" applyFont="1" applyFill="1" applyBorder="1" applyAlignment="1">
      <alignment horizontal="center" vertical="center" wrapText="1"/>
    </xf>
    <xf numFmtId="0" fontId="40" fillId="2" borderId="0" xfId="5" applyFont="1" applyFill="1" applyBorder="1" applyAlignment="1"/>
    <xf numFmtId="0" fontId="40" fillId="2" borderId="0" xfId="5" applyFont="1" applyFill="1" applyBorder="1" applyAlignment="1">
      <alignment horizontal="left" wrapText="1"/>
    </xf>
    <xf numFmtId="0" fontId="40" fillId="2" borderId="0" xfId="5" applyFont="1" applyFill="1" applyBorder="1" applyAlignment="1">
      <alignment horizontal="center" wrapText="1"/>
    </xf>
    <xf numFmtId="10" fontId="19" fillId="13" borderId="4" xfId="5" applyNumberFormat="1" applyFont="1" applyFill="1" applyBorder="1" applyAlignment="1">
      <alignment horizontal="center" vertical="center" wrapText="1"/>
    </xf>
    <xf numFmtId="168" fontId="14" fillId="0" borderId="4" xfId="5" applyNumberFormat="1" applyFont="1" applyFill="1" applyBorder="1" applyAlignment="1">
      <alignment horizontal="center" vertical="center"/>
    </xf>
    <xf numFmtId="0" fontId="14" fillId="0" borderId="12" xfId="5" applyFont="1" applyFill="1" applyBorder="1" applyAlignment="1">
      <alignment horizontal="left" vertical="center"/>
    </xf>
    <xf numFmtId="0" fontId="14" fillId="0" borderId="5" xfId="5" applyFont="1" applyFill="1" applyBorder="1" applyAlignment="1">
      <alignment horizontal="left" vertical="center"/>
    </xf>
    <xf numFmtId="0" fontId="14" fillId="0" borderId="0" xfId="5" applyFont="1" applyFill="1" applyBorder="1" applyAlignment="1">
      <alignment horizontal="center"/>
    </xf>
    <xf numFmtId="1" fontId="14" fillId="0" borderId="4" xfId="5" applyNumberFormat="1" applyFont="1" applyFill="1" applyBorder="1" applyAlignment="1">
      <alignment horizontal="center" vertical="center"/>
    </xf>
    <xf numFmtId="0" fontId="14" fillId="0" borderId="0" xfId="5" applyFill="1" applyBorder="1" applyAlignment="1">
      <alignment horizontal="justify"/>
    </xf>
    <xf numFmtId="0" fontId="53" fillId="0" borderId="0" xfId="5" applyFont="1" applyFill="1" applyBorder="1" applyAlignment="1">
      <alignment horizontal="justify"/>
    </xf>
    <xf numFmtId="1" fontId="44" fillId="13" borderId="4" xfId="5" applyNumberFormat="1" applyFont="1" applyFill="1" applyBorder="1" applyAlignment="1">
      <alignment horizontal="justify" vertical="top"/>
    </xf>
    <xf numFmtId="9" fontId="44" fillId="4" borderId="4" xfId="5" applyNumberFormat="1" applyFont="1" applyFill="1" applyBorder="1" applyAlignment="1">
      <alignment horizontal="justify" vertical="top"/>
    </xf>
    <xf numFmtId="0" fontId="14" fillId="0" borderId="4" xfId="5" applyFill="1" applyBorder="1" applyAlignment="1">
      <alignment horizontal="justify" vertical="center"/>
    </xf>
    <xf numFmtId="2" fontId="14" fillId="0" borderId="4" xfId="5" applyNumberFormat="1" applyFill="1" applyBorder="1" applyAlignment="1">
      <alignment horizontal="justify" vertical="center"/>
    </xf>
    <xf numFmtId="1" fontId="44" fillId="13" borderId="4" xfId="5" applyNumberFormat="1" applyFont="1" applyFill="1" applyBorder="1" applyAlignment="1">
      <alignment horizontal="justify" vertical="center"/>
    </xf>
    <xf numFmtId="166" fontId="44" fillId="0" borderId="4" xfId="5" applyNumberFormat="1" applyFont="1" applyFill="1" applyBorder="1" applyAlignment="1">
      <alignment horizontal="justify" vertical="center" wrapText="1"/>
    </xf>
    <xf numFmtId="2" fontId="44" fillId="0" borderId="4" xfId="5" applyNumberFormat="1" applyFont="1" applyFill="1" applyBorder="1" applyAlignment="1">
      <alignment horizontal="justify" vertical="center"/>
    </xf>
    <xf numFmtId="14" fontId="44" fillId="0" borderId="4" xfId="5" applyNumberFormat="1" applyFont="1" applyFill="1" applyBorder="1" applyAlignment="1">
      <alignment horizontal="justify" vertical="center" wrapText="1"/>
    </xf>
    <xf numFmtId="0" fontId="44" fillId="13" borderId="4" xfId="5" applyFont="1" applyFill="1" applyBorder="1" applyAlignment="1">
      <alignment horizontal="justify" vertical="center" wrapText="1"/>
    </xf>
    <xf numFmtId="0" fontId="44" fillId="0" borderId="4" xfId="5" applyFont="1" applyFill="1" applyBorder="1" applyAlignment="1">
      <alignment horizontal="justify" vertical="center" wrapText="1"/>
    </xf>
    <xf numFmtId="0" fontId="44" fillId="13" borderId="4" xfId="6" applyFont="1" applyFill="1" applyBorder="1" applyAlignment="1">
      <alignment horizontal="justify" vertical="top" wrapText="1"/>
    </xf>
    <xf numFmtId="1" fontId="44" fillId="0" borderId="4" xfId="5" applyNumberFormat="1" applyFont="1" applyFill="1" applyBorder="1" applyAlignment="1">
      <alignment horizontal="justify" vertical="center" wrapText="1"/>
    </xf>
    <xf numFmtId="0" fontId="44" fillId="0" borderId="11" xfId="5" applyFont="1" applyFill="1" applyBorder="1" applyAlignment="1">
      <alignment horizontal="justify" vertical="center" wrapText="1"/>
    </xf>
    <xf numFmtId="14" fontId="44" fillId="0" borderId="11" xfId="5" applyNumberFormat="1" applyFont="1" applyFill="1" applyBorder="1" applyAlignment="1">
      <alignment horizontal="justify" vertical="center" wrapText="1"/>
    </xf>
    <xf numFmtId="0" fontId="44" fillId="0" borderId="1" xfId="5" applyFont="1" applyFill="1" applyBorder="1" applyAlignment="1">
      <alignment horizontal="justify" vertical="center" wrapText="1"/>
    </xf>
    <xf numFmtId="0" fontId="44" fillId="0" borderId="4" xfId="6" applyFont="1" applyFill="1" applyBorder="1" applyAlignment="1">
      <alignment horizontal="justify" vertical="center" wrapText="1"/>
    </xf>
    <xf numFmtId="0" fontId="52" fillId="0" borderId="4" xfId="5" applyFont="1" applyFill="1" applyBorder="1" applyAlignment="1"/>
    <xf numFmtId="0" fontId="19" fillId="0" borderId="4" xfId="5" applyFont="1" applyFill="1" applyBorder="1" applyAlignment="1">
      <alignment vertical="center"/>
    </xf>
    <xf numFmtId="0" fontId="19" fillId="0" borderId="0" xfId="5" applyFont="1" applyFill="1" applyBorder="1" applyAlignment="1">
      <alignment vertical="center"/>
    </xf>
    <xf numFmtId="0" fontId="14" fillId="0" borderId="4" xfId="5" applyFont="1" applyFill="1" applyBorder="1" applyAlignment="1">
      <alignment horizontal="left" vertical="center"/>
    </xf>
    <xf numFmtId="0" fontId="14" fillId="0" borderId="0" xfId="5" applyFont="1" applyFill="1" applyBorder="1" applyAlignment="1">
      <alignment horizontal="left" vertical="center"/>
    </xf>
    <xf numFmtId="0" fontId="14" fillId="0" borderId="4" xfId="5" applyFont="1" applyFill="1" applyBorder="1" applyAlignment="1">
      <alignment vertical="center"/>
    </xf>
    <xf numFmtId="0" fontId="14" fillId="0" borderId="0" xfId="5" applyFont="1" applyFill="1" applyBorder="1" applyAlignment="1">
      <alignment vertical="center"/>
    </xf>
    <xf numFmtId="0" fontId="19" fillId="0" borderId="0" xfId="5" applyFont="1" applyFill="1" applyBorder="1" applyAlignment="1"/>
    <xf numFmtId="1" fontId="44" fillId="0" borderId="0" xfId="5" applyNumberFormat="1" applyFont="1" applyFill="1" applyBorder="1" applyAlignment="1">
      <alignment horizontal="center" vertical="top"/>
    </xf>
    <xf numFmtId="0" fontId="14" fillId="0" borderId="0" xfId="5" applyFill="1" applyBorder="1" applyAlignment="1">
      <alignment horizontal="center"/>
    </xf>
    <xf numFmtId="0" fontId="44" fillId="13" borderId="4" xfId="6" applyFont="1" applyFill="1" applyBorder="1" applyAlignment="1">
      <alignment horizontal="justify" vertical="center" wrapText="1"/>
    </xf>
    <xf numFmtId="9" fontId="14" fillId="0" borderId="0" xfId="5" applyNumberFormat="1"/>
    <xf numFmtId="1" fontId="14" fillId="0" borderId="4" xfId="5" applyNumberFormat="1" applyBorder="1" applyAlignment="1">
      <alignment horizontal="justify"/>
    </xf>
    <xf numFmtId="166" fontId="14" fillId="0" borderId="4" xfId="5" applyNumberFormat="1" applyFill="1" applyBorder="1" applyAlignment="1">
      <alignment horizontal="justify"/>
    </xf>
    <xf numFmtId="0" fontId="14" fillId="0" borderId="4" xfId="5" applyFill="1" applyBorder="1" applyAlignment="1">
      <alignment horizontal="justify"/>
    </xf>
    <xf numFmtId="0" fontId="19" fillId="0" borderId="0" xfId="5" applyFont="1" applyFill="1" applyBorder="1" applyAlignment="1">
      <alignment horizontal="justify"/>
    </xf>
    <xf numFmtId="0" fontId="14" fillId="0" borderId="4" xfId="5" applyBorder="1"/>
    <xf numFmtId="0" fontId="44" fillId="0" borderId="5" xfId="5" applyFont="1" applyFill="1" applyBorder="1" applyAlignment="1">
      <alignment horizontal="justify" vertical="center" wrapText="1"/>
    </xf>
    <xf numFmtId="0" fontId="19" fillId="0" borderId="4" xfId="5" applyFont="1" applyFill="1" applyBorder="1" applyAlignment="1"/>
    <xf numFmtId="0" fontId="44" fillId="0" borderId="4" xfId="5" applyFont="1" applyBorder="1" applyAlignment="1">
      <alignment horizontal="justify" vertical="center" wrapText="1"/>
    </xf>
    <xf numFmtId="9" fontId="44" fillId="0" borderId="4" xfId="5" applyNumberFormat="1" applyFont="1" applyFill="1" applyBorder="1" applyAlignment="1">
      <alignment horizontal="justify" vertical="top" wrapText="1"/>
    </xf>
    <xf numFmtId="0" fontId="44" fillId="0" borderId="0" xfId="5" applyFont="1" applyFill="1" applyAlignment="1">
      <alignment horizontal="left" vertical="center" wrapText="1"/>
    </xf>
    <xf numFmtId="0" fontId="14" fillId="0" borderId="0" xfId="5" applyFont="1" applyAlignment="1">
      <alignment horizontal="left" vertical="center" wrapText="1"/>
    </xf>
    <xf numFmtId="1" fontId="14" fillId="0" borderId="4" xfId="5" applyNumberFormat="1" applyBorder="1" applyAlignment="1">
      <alignment horizontal="center" vertical="center"/>
    </xf>
    <xf numFmtId="0" fontId="14" fillId="13" borderId="4" xfId="5" applyFont="1" applyFill="1" applyBorder="1" applyAlignment="1">
      <alignment horizontal="center" vertical="center" wrapText="1"/>
    </xf>
    <xf numFmtId="9" fontId="14" fillId="0" borderId="4" xfId="9" applyFont="1" applyFill="1" applyBorder="1" applyAlignment="1">
      <alignment horizontal="center" vertical="center" wrapText="1"/>
    </xf>
    <xf numFmtId="1" fontId="14" fillId="0" borderId="4" xfId="9" applyNumberFormat="1" applyFont="1" applyFill="1" applyBorder="1" applyAlignment="1">
      <alignment horizontal="center" vertical="center" wrapText="1"/>
    </xf>
    <xf numFmtId="1" fontId="14" fillId="0" borderId="1" xfId="9" applyNumberFormat="1" applyFont="1" applyFill="1" applyBorder="1" applyAlignment="1">
      <alignment horizontal="center" vertical="center" wrapText="1"/>
    </xf>
    <xf numFmtId="1" fontId="14" fillId="13" borderId="1" xfId="5" applyNumberFormat="1" applyFont="1" applyFill="1" applyBorder="1" applyAlignment="1">
      <alignment horizontal="center" vertical="center" wrapText="1"/>
    </xf>
    <xf numFmtId="15" fontId="14" fillId="13" borderId="1" xfId="5" applyNumberFormat="1" applyFont="1" applyFill="1" applyBorder="1" applyAlignment="1">
      <alignment horizontal="center" vertical="center" wrapText="1"/>
    </xf>
    <xf numFmtId="1" fontId="14" fillId="0" borderId="4" xfId="5" applyNumberFormat="1" applyFont="1" applyFill="1" applyBorder="1" applyAlignment="1">
      <alignment horizontal="center" vertical="center" wrapText="1"/>
    </xf>
    <xf numFmtId="15" fontId="14" fillId="0" borderId="4" xfId="5" applyNumberFormat="1" applyFont="1" applyFill="1" applyBorder="1" applyAlignment="1">
      <alignment horizontal="center" vertical="center" wrapText="1"/>
    </xf>
    <xf numFmtId="0" fontId="14" fillId="13" borderId="4" xfId="5" applyNumberFormat="1" applyFont="1" applyFill="1" applyBorder="1" applyAlignment="1">
      <alignment horizontal="center" vertical="center" wrapText="1"/>
    </xf>
    <xf numFmtId="0" fontId="14" fillId="25" borderId="4" xfId="5" applyFont="1" applyFill="1" applyBorder="1" applyAlignment="1">
      <alignment horizontal="center" vertical="center" wrapText="1"/>
    </xf>
    <xf numFmtId="0" fontId="14" fillId="13" borderId="5" xfId="5" applyFont="1" applyFill="1" applyBorder="1" applyAlignment="1">
      <alignment horizontal="center" vertical="center" wrapText="1"/>
    </xf>
    <xf numFmtId="0" fontId="44" fillId="13" borderId="0" xfId="5" applyFont="1" applyFill="1" applyBorder="1" applyAlignment="1">
      <alignment horizontal="center" vertical="center"/>
    </xf>
    <xf numFmtId="0" fontId="44" fillId="13" borderId="4" xfId="5" applyFont="1" applyFill="1" applyBorder="1" applyAlignment="1">
      <alignment horizontal="center" vertical="center"/>
    </xf>
    <xf numFmtId="0" fontId="19" fillId="0" borderId="4" xfId="5" applyFont="1" applyFill="1" applyBorder="1" applyAlignment="1">
      <alignment horizontal="center" vertical="center" wrapText="1"/>
    </xf>
    <xf numFmtId="0" fontId="14" fillId="26" borderId="4" xfId="5" applyFont="1" applyFill="1" applyBorder="1" applyAlignment="1">
      <alignment horizontal="center" vertical="center" wrapText="1"/>
    </xf>
    <xf numFmtId="0" fontId="14" fillId="13" borderId="4" xfId="5" applyFont="1" applyFill="1" applyBorder="1" applyAlignment="1">
      <alignment vertical="center" wrapText="1"/>
    </xf>
    <xf numFmtId="0" fontId="14" fillId="0" borderId="5" xfId="5" applyFont="1" applyFill="1" applyBorder="1" applyAlignment="1">
      <alignment horizontal="center" vertical="center" wrapText="1"/>
    </xf>
    <xf numFmtId="0" fontId="14" fillId="26" borderId="5" xfId="5" applyFont="1" applyFill="1" applyBorder="1" applyAlignment="1">
      <alignment horizontal="center" vertical="center" wrapText="1"/>
    </xf>
    <xf numFmtId="166" fontId="14" fillId="0" borderId="4" xfId="5" applyNumberFormat="1" applyFont="1" applyFill="1" applyBorder="1" applyAlignment="1">
      <alignment horizontal="center" vertical="center" wrapText="1"/>
    </xf>
    <xf numFmtId="0" fontId="14" fillId="13" borderId="1" xfId="5" applyNumberFormat="1" applyFont="1" applyFill="1" applyBorder="1" applyAlignment="1">
      <alignment horizontal="center" vertical="center" wrapText="1"/>
    </xf>
    <xf numFmtId="0" fontId="14" fillId="13" borderId="11" xfId="5" applyFont="1" applyFill="1" applyBorder="1" applyAlignment="1">
      <alignment horizontal="center" vertical="center" wrapText="1"/>
    </xf>
    <xf numFmtId="0" fontId="14" fillId="13" borderId="1" xfId="5" applyFont="1" applyFill="1" applyBorder="1" applyAlignment="1">
      <alignment horizontal="center" vertical="center" wrapText="1"/>
    </xf>
    <xf numFmtId="0" fontId="14" fillId="25" borderId="1" xfId="5" applyFont="1" applyFill="1" applyBorder="1" applyAlignment="1">
      <alignment horizontal="center" vertical="center" wrapText="1"/>
    </xf>
    <xf numFmtId="2" fontId="14" fillId="0" borderId="4" xfId="5" applyNumberFormat="1" applyFont="1" applyFill="1" applyBorder="1" applyAlignment="1">
      <alignment horizontal="center" vertical="center" wrapText="1"/>
    </xf>
    <xf numFmtId="0" fontId="71" fillId="0" borderId="0" xfId="5" applyFont="1" applyFill="1" applyAlignment="1">
      <alignment horizontal="center" vertical="center"/>
    </xf>
    <xf numFmtId="0" fontId="74" fillId="26" borderId="5" xfId="5" applyFont="1" applyFill="1" applyBorder="1" applyAlignment="1">
      <alignment horizontal="center" vertical="center" wrapText="1"/>
    </xf>
    <xf numFmtId="0" fontId="19" fillId="26" borderId="5" xfId="5" applyFont="1" applyFill="1" applyBorder="1" applyAlignment="1">
      <alignment horizontal="center" vertical="center" wrapText="1"/>
    </xf>
    <xf numFmtId="0" fontId="74" fillId="26" borderId="4" xfId="5" applyFont="1" applyFill="1" applyBorder="1" applyAlignment="1">
      <alignment horizontal="center" vertical="center" wrapText="1"/>
    </xf>
    <xf numFmtId="0" fontId="64" fillId="14" borderId="4" xfId="5" applyFont="1" applyFill="1" applyBorder="1" applyAlignment="1">
      <alignment horizontal="center" vertical="center" wrapText="1"/>
    </xf>
    <xf numFmtId="0" fontId="76" fillId="0" borderId="15" xfId="5" applyFont="1" applyFill="1" applyBorder="1" applyAlignment="1" applyProtection="1">
      <alignment vertical="center" wrapText="1"/>
    </xf>
    <xf numFmtId="0" fontId="76" fillId="0" borderId="2" xfId="5" applyFont="1" applyFill="1" applyBorder="1" applyAlignment="1" applyProtection="1">
      <alignment vertical="center" wrapText="1"/>
    </xf>
    <xf numFmtId="0" fontId="76" fillId="0" borderId="16" xfId="5" applyFont="1" applyFill="1" applyBorder="1" applyAlignment="1" applyProtection="1">
      <alignment vertical="center" wrapText="1"/>
    </xf>
    <xf numFmtId="0" fontId="19" fillId="0" borderId="4" xfId="5" applyFont="1" applyBorder="1" applyAlignment="1">
      <alignment horizontal="center"/>
    </xf>
    <xf numFmtId="0" fontId="19" fillId="0" borderId="4" xfId="5" applyFont="1" applyBorder="1" applyAlignment="1">
      <alignment horizontal="center" vertical="center"/>
    </xf>
    <xf numFmtId="0" fontId="14" fillId="0" borderId="4" xfId="5" applyBorder="1" applyAlignment="1">
      <alignment horizontal="center"/>
    </xf>
    <xf numFmtId="0" fontId="14" fillId="0" borderId="4" xfId="5" applyFont="1" applyBorder="1" applyAlignment="1">
      <alignment wrapText="1"/>
    </xf>
    <xf numFmtId="0" fontId="14" fillId="0" borderId="4" xfId="5" applyFont="1" applyBorder="1" applyAlignment="1">
      <alignment vertical="center"/>
    </xf>
    <xf numFmtId="0" fontId="14" fillId="0" borderId="4" xfId="5" applyFont="1" applyBorder="1" applyAlignment="1">
      <alignment horizontal="center" vertical="center"/>
    </xf>
    <xf numFmtId="0" fontId="19" fillId="27" borderId="4" xfId="5" applyFont="1" applyFill="1" applyBorder="1" applyAlignment="1">
      <alignment horizontal="center" wrapText="1"/>
    </xf>
    <xf numFmtId="0" fontId="44" fillId="6" borderId="4" xfId="5" applyFont="1" applyFill="1" applyBorder="1"/>
    <xf numFmtId="0" fontId="44" fillId="0" borderId="4" xfId="5" applyFont="1" applyBorder="1" applyAlignment="1">
      <alignment horizontal="center" vertical="center" wrapText="1"/>
    </xf>
    <xf numFmtId="0" fontId="14" fillId="0" borderId="4" xfId="5" applyFont="1" applyBorder="1" applyAlignment="1">
      <alignment vertical="center" wrapText="1"/>
    </xf>
    <xf numFmtId="0" fontId="19" fillId="27" borderId="4" xfId="5" applyFont="1" applyFill="1" applyBorder="1" applyAlignment="1">
      <alignment horizontal="justify" wrapText="1"/>
    </xf>
    <xf numFmtId="0" fontId="44" fillId="15" borderId="4" xfId="5" applyFont="1" applyFill="1" applyBorder="1"/>
    <xf numFmtId="0" fontId="44" fillId="0" borderId="4" xfId="5" applyFont="1" applyBorder="1" applyAlignment="1">
      <alignment horizontal="center" vertical="center"/>
    </xf>
    <xf numFmtId="0" fontId="44" fillId="27" borderId="4" xfId="5" applyFont="1" applyFill="1" applyBorder="1"/>
    <xf numFmtId="0" fontId="44" fillId="0" borderId="0" xfId="5" applyFont="1"/>
    <xf numFmtId="0" fontId="14" fillId="0" borderId="4" xfId="5" applyFont="1" applyBorder="1" applyAlignment="1">
      <alignment horizontal="left" wrapText="1"/>
    </xf>
    <xf numFmtId="0" fontId="14" fillId="6" borderId="4" xfId="5" applyFont="1" applyFill="1" applyBorder="1" applyAlignment="1">
      <alignment horizontal="center" vertical="center"/>
    </xf>
    <xf numFmtId="0" fontId="19" fillId="6" borderId="4" xfId="5" applyFont="1" applyFill="1" applyBorder="1" applyAlignment="1">
      <alignment horizontal="justify" vertical="center"/>
    </xf>
    <xf numFmtId="0" fontId="14" fillId="0" borderId="4" xfId="5" applyFont="1" applyBorder="1"/>
    <xf numFmtId="0" fontId="19" fillId="15" borderId="4" xfId="5" applyFont="1" applyFill="1" applyBorder="1" applyAlignment="1">
      <alignment horizontal="justify"/>
    </xf>
    <xf numFmtId="0" fontId="19" fillId="0" borderId="11" xfId="5" applyFont="1" applyBorder="1" applyAlignment="1">
      <alignment horizontal="justify" vertical="center"/>
    </xf>
    <xf numFmtId="14" fontId="14" fillId="6" borderId="4" xfId="5" applyNumberFormat="1" applyFont="1" applyFill="1" applyBorder="1" applyAlignment="1">
      <alignment horizontal="center"/>
    </xf>
    <xf numFmtId="0" fontId="14" fillId="0" borderId="4" xfId="5" applyFont="1" applyBorder="1" applyAlignment="1">
      <alignment horizontal="center"/>
    </xf>
    <xf numFmtId="0" fontId="19" fillId="6" borderId="4" xfId="5" applyFont="1" applyFill="1" applyBorder="1" applyAlignment="1">
      <alignment horizontal="justify"/>
    </xf>
    <xf numFmtId="0" fontId="14" fillId="6" borderId="4" xfId="5" applyFont="1" applyFill="1" applyBorder="1" applyAlignment="1">
      <alignment horizontal="center"/>
    </xf>
    <xf numFmtId="0" fontId="17" fillId="0" borderId="4" xfId="5" applyFont="1" applyBorder="1" applyAlignment="1">
      <alignment horizontal="justify" vertical="center" wrapText="1"/>
    </xf>
    <xf numFmtId="0" fontId="19" fillId="27" borderId="4" xfId="5" applyFont="1" applyFill="1" applyBorder="1" applyAlignment="1">
      <alignment horizontal="justify"/>
    </xf>
    <xf numFmtId="0" fontId="14" fillId="0" borderId="0" xfId="5" applyAlignment="1">
      <alignment horizontal="center"/>
    </xf>
    <xf numFmtId="0" fontId="17" fillId="0" borderId="0" xfId="5" applyFont="1" applyAlignment="1">
      <alignment horizontal="justify" vertical="center"/>
    </xf>
    <xf numFmtId="0" fontId="14" fillId="0" borderId="4" xfId="5" applyFont="1" applyFill="1" applyBorder="1"/>
    <xf numFmtId="0" fontId="12" fillId="0" borderId="1" xfId="0" applyFont="1" applyFill="1" applyBorder="1" applyAlignment="1">
      <alignment horizontal="justify" vertical="center"/>
    </xf>
    <xf numFmtId="0" fontId="12" fillId="0" borderId="4" xfId="1" applyFont="1" applyFill="1" applyBorder="1" applyAlignment="1" applyProtection="1">
      <alignment horizontal="justify" vertical="center" wrapText="1"/>
    </xf>
    <xf numFmtId="0" fontId="12" fillId="0" borderId="4" xfId="1" applyFont="1" applyFill="1" applyBorder="1" applyAlignment="1" applyProtection="1">
      <alignment horizontal="justify" vertical="center"/>
    </xf>
    <xf numFmtId="0" fontId="12" fillId="0" borderId="4" xfId="0" applyFont="1" applyFill="1" applyBorder="1" applyAlignment="1">
      <alignment horizontal="justify" vertical="center" wrapText="1"/>
    </xf>
    <xf numFmtId="0" fontId="77" fillId="0" borderId="0" xfId="10" applyFont="1" applyFill="1" applyBorder="1" applyAlignment="1">
      <alignment horizontal="justify" vertical="center"/>
    </xf>
    <xf numFmtId="0" fontId="77" fillId="0" borderId="0" xfId="10" applyFont="1" applyFill="1" applyBorder="1" applyAlignment="1">
      <alignment horizontal="justify" vertical="center" wrapText="1"/>
    </xf>
    <xf numFmtId="0" fontId="77" fillId="13" borderId="0" xfId="10" applyFont="1" applyFill="1" applyAlignment="1">
      <alignment horizontal="justify" vertical="center"/>
    </xf>
    <xf numFmtId="0" fontId="10" fillId="0" borderId="0" xfId="10" applyFill="1" applyBorder="1" applyAlignment="1">
      <alignment horizontal="justify" vertical="center"/>
    </xf>
    <xf numFmtId="0" fontId="10" fillId="0" borderId="0" xfId="10" applyFill="1" applyBorder="1" applyAlignment="1">
      <alignment horizontal="justify" vertical="center" wrapText="1"/>
    </xf>
    <xf numFmtId="0" fontId="78" fillId="0" borderId="0" xfId="10" applyFont="1" applyFill="1" applyBorder="1" applyAlignment="1">
      <alignment horizontal="justify" vertical="center"/>
    </xf>
    <xf numFmtId="0" fontId="78" fillId="13" borderId="56" xfId="10" applyFont="1" applyFill="1" applyBorder="1" applyAlignment="1">
      <alignment horizontal="justify" vertical="center"/>
    </xf>
    <xf numFmtId="0" fontId="78" fillId="13" borderId="57" xfId="10" applyFont="1" applyFill="1" applyBorder="1" applyAlignment="1">
      <alignment horizontal="justify" vertical="center"/>
    </xf>
    <xf numFmtId="0" fontId="78" fillId="0" borderId="57" xfId="10" applyFont="1" applyBorder="1" applyAlignment="1">
      <alignment horizontal="justify" vertical="center"/>
    </xf>
    <xf numFmtId="0" fontId="79" fillId="13" borderId="9" xfId="10" applyFont="1" applyFill="1" applyBorder="1" applyAlignment="1">
      <alignment horizontal="justify" vertical="center" wrapText="1"/>
    </xf>
    <xf numFmtId="0" fontId="79" fillId="13" borderId="4" xfId="10" applyFont="1" applyFill="1" applyBorder="1" applyAlignment="1">
      <alignment horizontal="justify" vertical="center" wrapText="1"/>
    </xf>
    <xf numFmtId="0" fontId="80" fillId="13" borderId="4" xfId="2" applyFont="1" applyFill="1" applyBorder="1" applyAlignment="1">
      <alignment horizontal="justify" vertical="center"/>
    </xf>
    <xf numFmtId="0" fontId="80" fillId="13" borderId="4" xfId="2" applyFont="1" applyFill="1" applyBorder="1" applyAlignment="1">
      <alignment horizontal="justify" vertical="center" wrapText="1"/>
    </xf>
    <xf numFmtId="0" fontId="80" fillId="13" borderId="4" xfId="2" applyFont="1" applyFill="1" applyBorder="1" applyAlignment="1">
      <alignment horizontal="center" vertical="center" wrapText="1"/>
    </xf>
    <xf numFmtId="165" fontId="80" fillId="0" borderId="4" xfId="10" applyNumberFormat="1" applyFont="1" applyFill="1" applyBorder="1" applyAlignment="1">
      <alignment horizontal="center" vertical="center" wrapText="1"/>
    </xf>
    <xf numFmtId="0" fontId="80" fillId="0" borderId="4" xfId="10" applyFont="1" applyFill="1" applyBorder="1" applyAlignment="1">
      <alignment horizontal="center" vertical="center" wrapText="1"/>
    </xf>
    <xf numFmtId="1" fontId="80" fillId="0" borderId="4" xfId="10" applyNumberFormat="1" applyFont="1" applyFill="1" applyBorder="1" applyAlignment="1">
      <alignment horizontal="center" vertical="center" wrapText="1"/>
    </xf>
    <xf numFmtId="9" fontId="80" fillId="0" borderId="4" xfId="10" applyNumberFormat="1" applyFont="1" applyFill="1" applyBorder="1" applyAlignment="1">
      <alignment horizontal="center" vertical="center" wrapText="1"/>
    </xf>
    <xf numFmtId="0" fontId="77" fillId="13" borderId="4" xfId="2" applyFont="1" applyFill="1" applyBorder="1" applyAlignment="1">
      <alignment horizontal="justify" vertical="center"/>
    </xf>
    <xf numFmtId="0" fontId="77" fillId="13" borderId="4" xfId="2" applyFont="1" applyFill="1" applyBorder="1" applyAlignment="1">
      <alignment horizontal="justify" vertical="center" wrapText="1"/>
    </xf>
    <xf numFmtId="0" fontId="30" fillId="13" borderId="4" xfId="10" applyFont="1" applyFill="1" applyBorder="1" applyAlignment="1">
      <alignment horizontal="justify" vertical="center" wrapText="1"/>
    </xf>
    <xf numFmtId="0" fontId="30" fillId="13" borderId="0" xfId="10" applyFont="1" applyFill="1" applyAlignment="1">
      <alignment horizontal="justify" vertical="center"/>
    </xf>
    <xf numFmtId="0" fontId="85" fillId="0" borderId="0" xfId="10" applyFont="1"/>
    <xf numFmtId="0" fontId="30" fillId="13" borderId="9" xfId="10" applyFont="1" applyFill="1" applyBorder="1" applyAlignment="1">
      <alignment horizontal="justify" vertical="center" wrapText="1"/>
    </xf>
    <xf numFmtId="0" fontId="85" fillId="0" borderId="0" xfId="10" applyFont="1" applyAlignment="1" applyProtection="1">
      <alignment vertical="center"/>
    </xf>
    <xf numFmtId="0" fontId="77" fillId="13" borderId="4" xfId="10" applyFont="1" applyFill="1" applyBorder="1" applyAlignment="1">
      <alignment horizontal="justify" vertical="center" wrapText="1"/>
    </xf>
    <xf numFmtId="0" fontId="77" fillId="13" borderId="4" xfId="10" applyFont="1" applyFill="1" applyBorder="1" applyAlignment="1">
      <alignment horizontal="center" vertical="center" wrapText="1"/>
    </xf>
    <xf numFmtId="14" fontId="77" fillId="13" borderId="4" xfId="10" applyNumberFormat="1" applyFont="1" applyFill="1" applyBorder="1" applyAlignment="1">
      <alignment horizontal="justify" vertical="center" wrapText="1"/>
    </xf>
    <xf numFmtId="0" fontId="77" fillId="13" borderId="1" xfId="10" applyFont="1" applyFill="1" applyBorder="1" applyAlignment="1">
      <alignment horizontal="justify" vertical="center" wrapText="1"/>
    </xf>
    <xf numFmtId="0" fontId="86" fillId="0" borderId="10" xfId="10" applyFont="1" applyFill="1" applyBorder="1" applyAlignment="1">
      <alignment horizontal="justify" vertical="center" wrapText="1"/>
    </xf>
    <xf numFmtId="0" fontId="86" fillId="13" borderId="4" xfId="10" applyFont="1" applyFill="1" applyBorder="1" applyAlignment="1">
      <alignment horizontal="justify" vertical="center" wrapText="1"/>
    </xf>
    <xf numFmtId="0" fontId="86" fillId="0" borderId="4" xfId="10" applyFont="1" applyBorder="1" applyAlignment="1">
      <alignment horizontal="justify" vertical="center" wrapText="1"/>
    </xf>
    <xf numFmtId="0" fontId="86" fillId="0" borderId="4" xfId="10" applyFont="1" applyFill="1" applyBorder="1" applyAlignment="1">
      <alignment horizontal="justify" vertical="center" wrapText="1"/>
    </xf>
    <xf numFmtId="0" fontId="17" fillId="0" borderId="0" xfId="5" applyFont="1" applyFill="1" applyBorder="1" applyAlignment="1" applyProtection="1">
      <alignment horizontal="center" vertical="center" wrapText="1"/>
    </xf>
    <xf numFmtId="0" fontId="35" fillId="13" borderId="4" xfId="0" applyFont="1" applyFill="1" applyBorder="1" applyAlignment="1">
      <alignment vertical="center" wrapText="1"/>
    </xf>
    <xf numFmtId="0" fontId="35" fillId="13" borderId="5" xfId="0" applyFont="1" applyFill="1" applyBorder="1" applyAlignment="1">
      <alignment vertical="center" wrapText="1"/>
    </xf>
    <xf numFmtId="0" fontId="35" fillId="13" borderId="12" xfId="0" applyFont="1" applyFill="1" applyBorder="1" applyAlignment="1">
      <alignment vertical="center" wrapText="1"/>
    </xf>
    <xf numFmtId="0" fontId="35" fillId="13" borderId="6" xfId="0" applyFont="1" applyFill="1" applyBorder="1" applyAlignment="1">
      <alignment vertical="center" wrapText="1"/>
    </xf>
    <xf numFmtId="0" fontId="34" fillId="14" borderId="10" xfId="0" applyFont="1" applyFill="1" applyBorder="1" applyAlignment="1">
      <alignment horizontal="center" vertical="center" wrapText="1"/>
    </xf>
    <xf numFmtId="1" fontId="30" fillId="13" borderId="4" xfId="0" applyNumberFormat="1" applyFont="1" applyFill="1" applyBorder="1" applyAlignment="1">
      <alignment horizontal="center" vertical="center"/>
    </xf>
    <xf numFmtId="9" fontId="30" fillId="13" borderId="4" xfId="11" applyFont="1" applyFill="1" applyBorder="1" applyAlignment="1">
      <alignment horizontal="center" vertical="center"/>
    </xf>
    <xf numFmtId="9" fontId="26" fillId="4" borderId="4" xfId="0" applyNumberFormat="1" applyFont="1" applyFill="1" applyBorder="1" applyAlignment="1">
      <alignment horizontal="center" vertical="center"/>
    </xf>
    <xf numFmtId="0" fontId="27" fillId="12" borderId="4" xfId="0" applyFont="1" applyFill="1" applyBorder="1" applyAlignment="1">
      <alignment vertical="center"/>
    </xf>
    <xf numFmtId="0" fontId="74" fillId="26" borderId="5" xfId="5" applyFont="1" applyFill="1" applyBorder="1" applyAlignment="1">
      <alignment vertical="center" wrapText="1"/>
    </xf>
    <xf numFmtId="0" fontId="74" fillId="26" borderId="12" xfId="5" applyFont="1" applyFill="1" applyBorder="1" applyAlignment="1">
      <alignment vertical="center" wrapText="1"/>
    </xf>
    <xf numFmtId="0" fontId="14" fillId="26" borderId="5" xfId="5" applyFont="1" applyFill="1" applyBorder="1" applyAlignment="1">
      <alignment vertical="center" wrapText="1"/>
    </xf>
    <xf numFmtId="0" fontId="14" fillId="26" borderId="12" xfId="5" applyFont="1" applyFill="1" applyBorder="1" applyAlignment="1">
      <alignment vertical="center" wrapText="1"/>
    </xf>
    <xf numFmtId="0" fontId="29" fillId="12" borderId="4" xfId="0" applyFont="1" applyFill="1" applyBorder="1" applyAlignment="1">
      <alignment horizontal="center" vertical="center"/>
    </xf>
    <xf numFmtId="0" fontId="50" fillId="13" borderId="62" xfId="2" applyFont="1" applyFill="1" applyBorder="1" applyAlignment="1">
      <alignment horizontal="justify" vertical="center"/>
    </xf>
    <xf numFmtId="0" fontId="50" fillId="13" borderId="63" xfId="2" applyFont="1" applyFill="1" applyBorder="1" applyAlignment="1">
      <alignment horizontal="justify" vertical="center"/>
    </xf>
    <xf numFmtId="2" fontId="33" fillId="0" borderId="4" xfId="0" applyNumberFormat="1" applyFont="1" applyFill="1" applyBorder="1" applyAlignment="1">
      <alignment horizontal="center" vertical="center"/>
    </xf>
    <xf numFmtId="14" fontId="32" fillId="13" borderId="4" xfId="0" applyNumberFormat="1" applyFont="1" applyFill="1" applyBorder="1" applyAlignment="1">
      <alignment horizontal="center" vertical="center" wrapText="1"/>
    </xf>
    <xf numFmtId="2" fontId="30" fillId="13" borderId="4" xfId="0" applyNumberFormat="1" applyFont="1" applyFill="1" applyBorder="1" applyAlignment="1">
      <alignment horizontal="center" vertical="center"/>
    </xf>
    <xf numFmtId="0" fontId="30" fillId="13" borderId="4" xfId="0" applyFont="1" applyFill="1" applyBorder="1" applyAlignment="1">
      <alignment horizontal="center" vertical="center"/>
    </xf>
    <xf numFmtId="9" fontId="31" fillId="4" borderId="4" xfId="0" applyNumberFormat="1" applyFont="1" applyFill="1" applyBorder="1" applyAlignment="1">
      <alignment horizontal="center" vertical="center"/>
    </xf>
    <xf numFmtId="0" fontId="27" fillId="12" borderId="4" xfId="0" applyFont="1" applyFill="1" applyBorder="1" applyAlignment="1">
      <alignment horizontal="center" vertical="center"/>
    </xf>
    <xf numFmtId="0" fontId="28" fillId="12" borderId="4" xfId="0" applyFont="1" applyFill="1" applyBorder="1" applyAlignment="1">
      <alignment horizontal="center" vertical="center"/>
    </xf>
    <xf numFmtId="2" fontId="0" fillId="0" borderId="0" xfId="0" applyNumberFormat="1"/>
    <xf numFmtId="0" fontId="77" fillId="13" borderId="4" xfId="2" applyFont="1" applyFill="1" applyBorder="1" applyAlignment="1">
      <alignment horizontal="center" vertical="center" wrapText="1"/>
    </xf>
    <xf numFmtId="9" fontId="77" fillId="13" borderId="4" xfId="10" applyNumberFormat="1" applyFont="1" applyFill="1" applyBorder="1" applyAlignment="1">
      <alignment horizontal="center" vertical="center" wrapText="1"/>
    </xf>
    <xf numFmtId="0" fontId="23" fillId="9" borderId="4" xfId="0" applyFont="1" applyFill="1" applyBorder="1" applyAlignment="1">
      <alignment horizontal="justify" vertical="center" wrapText="1"/>
    </xf>
    <xf numFmtId="0" fontId="24" fillId="9" borderId="4" xfId="0" applyFont="1" applyFill="1" applyBorder="1" applyAlignment="1">
      <alignment horizontal="justify" vertical="center" wrapText="1"/>
    </xf>
    <xf numFmtId="10" fontId="13" fillId="2" borderId="4" xfId="1" quotePrefix="1" applyNumberFormat="1" applyFont="1" applyFill="1" applyBorder="1" applyAlignment="1" applyProtection="1">
      <alignment horizontal="justify" vertical="center" wrapText="1"/>
    </xf>
    <xf numFmtId="0" fontId="14" fillId="0" borderId="4" xfId="5" applyFont="1" applyFill="1" applyBorder="1" applyAlignment="1">
      <alignment horizontal="justify" vertical="center" wrapText="1"/>
    </xf>
    <xf numFmtId="0" fontId="56" fillId="19" borderId="4" xfId="5" applyFont="1" applyFill="1" applyBorder="1" applyAlignment="1">
      <alignment horizontal="justify" vertical="center" wrapText="1"/>
    </xf>
    <xf numFmtId="0" fontId="56" fillId="20" borderId="4" xfId="5" applyFont="1" applyFill="1" applyBorder="1" applyAlignment="1">
      <alignment horizontal="justify" vertical="center" wrapText="1"/>
    </xf>
    <xf numFmtId="1" fontId="56" fillId="13" borderId="30" xfId="5" applyNumberFormat="1" applyFont="1" applyFill="1" applyBorder="1" applyAlignment="1" applyProtection="1">
      <alignment horizontal="justify" vertical="center" wrapText="1"/>
      <protection locked="0"/>
    </xf>
    <xf numFmtId="167" fontId="56" fillId="13" borderId="30" xfId="5" applyNumberFormat="1" applyFont="1" applyFill="1" applyBorder="1" applyAlignment="1" applyProtection="1">
      <alignment horizontal="justify" vertical="center" wrapText="1"/>
      <protection locked="0"/>
    </xf>
    <xf numFmtId="2" fontId="50" fillId="0" borderId="4" xfId="5" applyNumberFormat="1" applyFont="1" applyFill="1" applyBorder="1" applyAlignment="1">
      <alignment horizontal="justify" vertical="center"/>
    </xf>
    <xf numFmtId="0" fontId="14" fillId="18" borderId="4" xfId="5" applyFont="1" applyFill="1" applyBorder="1" applyAlignment="1" applyProtection="1">
      <alignment horizontal="justify" vertical="center"/>
      <protection locked="0"/>
    </xf>
    <xf numFmtId="9" fontId="50" fillId="13" borderId="4" xfId="5" applyNumberFormat="1" applyFont="1" applyFill="1" applyBorder="1" applyAlignment="1">
      <alignment horizontal="justify" vertical="center" wrapText="1"/>
    </xf>
    <xf numFmtId="0" fontId="56" fillId="0" borderId="33" xfId="5" applyFont="1" applyFill="1" applyBorder="1" applyAlignment="1">
      <alignment horizontal="justify" vertical="center" wrapText="1"/>
    </xf>
    <xf numFmtId="0" fontId="56" fillId="19" borderId="3" xfId="5" applyFont="1" applyFill="1" applyBorder="1" applyAlignment="1">
      <alignment horizontal="justify" vertical="center" wrapText="1"/>
    </xf>
    <xf numFmtId="0" fontId="56" fillId="0" borderId="4" xfId="5" applyFont="1" applyFill="1" applyBorder="1" applyAlignment="1">
      <alignment horizontal="justify" vertical="center" wrapText="1"/>
    </xf>
    <xf numFmtId="1" fontId="56" fillId="0" borderId="30" xfId="5" applyNumberFormat="1" applyFont="1" applyFill="1" applyBorder="1" applyAlignment="1" applyProtection="1">
      <alignment horizontal="justify" vertical="center" wrapText="1"/>
      <protection locked="0"/>
    </xf>
    <xf numFmtId="167" fontId="56" fillId="0" borderId="30" xfId="5" applyNumberFormat="1" applyFont="1" applyFill="1" applyBorder="1" applyAlignment="1" applyProtection="1">
      <alignment horizontal="justify" vertical="center" wrapText="1"/>
      <protection locked="0"/>
    </xf>
    <xf numFmtId="0" fontId="14" fillId="0" borderId="0" xfId="0" applyFont="1" applyAlignment="1">
      <alignment horizontal="justify" vertical="center"/>
    </xf>
    <xf numFmtId="0" fontId="77" fillId="13" borderId="0" xfId="13" applyFont="1" applyFill="1" applyAlignment="1">
      <alignment horizontal="center" vertical="center"/>
    </xf>
    <xf numFmtId="0" fontId="35" fillId="13" borderId="4" xfId="13" applyFont="1" applyFill="1" applyBorder="1" applyAlignment="1">
      <alignment horizontal="center" vertical="center" wrapText="1"/>
    </xf>
    <xf numFmtId="0" fontId="50" fillId="13" borderId="4" xfId="2" applyFont="1" applyFill="1" applyBorder="1" applyAlignment="1">
      <alignment horizontal="center" vertical="center" wrapText="1"/>
    </xf>
    <xf numFmtId="0" fontId="14" fillId="13" borderId="1" xfId="2" applyFont="1" applyFill="1" applyBorder="1" applyAlignment="1">
      <alignment horizontal="center" vertical="center" wrapText="1"/>
    </xf>
    <xf numFmtId="0" fontId="14" fillId="13" borderId="4" xfId="2" applyFont="1" applyFill="1" applyBorder="1" applyAlignment="1">
      <alignment horizontal="center" vertical="center" wrapText="1"/>
    </xf>
    <xf numFmtId="0" fontId="30" fillId="13" borderId="0" xfId="13" applyFont="1" applyFill="1" applyAlignment="1">
      <alignment horizontal="center" vertical="center"/>
    </xf>
    <xf numFmtId="0" fontId="34" fillId="14" borderId="4" xfId="5" applyFont="1" applyFill="1" applyBorder="1" applyAlignment="1">
      <alignment horizontal="center" vertical="center" wrapText="1"/>
    </xf>
    <xf numFmtId="0" fontId="78" fillId="0" borderId="0" xfId="13" applyFont="1" applyBorder="1" applyAlignment="1">
      <alignment vertical="center"/>
    </xf>
    <xf numFmtId="0" fontId="9" fillId="13" borderId="64" xfId="13" applyFill="1" applyBorder="1" applyAlignment="1">
      <alignment vertical="center"/>
    </xf>
    <xf numFmtId="0" fontId="78" fillId="13" borderId="57" xfId="13" applyFont="1" applyFill="1" applyBorder="1" applyAlignment="1">
      <alignment vertical="center"/>
    </xf>
    <xf numFmtId="0" fontId="78" fillId="0" borderId="57" xfId="13" applyFont="1" applyBorder="1" applyAlignment="1">
      <alignment vertical="center"/>
    </xf>
    <xf numFmtId="0" fontId="50" fillId="13" borderId="4" xfId="13" applyFont="1" applyFill="1" applyBorder="1" applyAlignment="1">
      <alignment horizontal="center" vertical="center" wrapText="1"/>
    </xf>
    <xf numFmtId="0" fontId="50" fillId="13" borderId="4" xfId="13" applyFont="1" applyFill="1" applyBorder="1" applyAlignment="1">
      <alignment horizontal="center" vertical="center"/>
    </xf>
    <xf numFmtId="0" fontId="50" fillId="13" borderId="4" xfId="13" applyFont="1" applyFill="1" applyBorder="1" applyAlignment="1">
      <alignment horizontal="center" vertical="center" wrapText="1" shrinkToFit="1"/>
    </xf>
    <xf numFmtId="0" fontId="50" fillId="13" borderId="4" xfId="13" applyNumberFormat="1" applyFont="1" applyFill="1" applyBorder="1" applyAlignment="1">
      <alignment horizontal="center" vertical="center" wrapText="1"/>
    </xf>
    <xf numFmtId="0" fontId="50" fillId="13" borderId="11" xfId="13" applyFont="1" applyFill="1" applyBorder="1" applyAlignment="1">
      <alignment horizontal="center" vertical="center" wrapText="1"/>
    </xf>
    <xf numFmtId="0" fontId="50" fillId="13" borderId="1" xfId="13" applyFont="1" applyFill="1" applyBorder="1" applyAlignment="1">
      <alignment horizontal="center" vertical="center" wrapText="1"/>
    </xf>
    <xf numFmtId="14" fontId="50" fillId="13" borderId="4" xfId="13" applyNumberFormat="1" applyFont="1" applyFill="1" applyBorder="1" applyAlignment="1">
      <alignment horizontal="center" vertical="center" wrapText="1"/>
    </xf>
    <xf numFmtId="0" fontId="89" fillId="13" borderId="4" xfId="13" applyFont="1" applyFill="1" applyBorder="1" applyAlignment="1">
      <alignment horizontal="center" vertical="center" wrapText="1" shrinkToFit="1"/>
    </xf>
    <xf numFmtId="0" fontId="97" fillId="0" borderId="0" xfId="13" applyFont="1" applyAlignment="1">
      <alignment horizontal="center" vertical="center" wrapText="1"/>
    </xf>
    <xf numFmtId="9" fontId="50" fillId="13" borderId="4" xfId="13" applyNumberFormat="1" applyFont="1" applyFill="1" applyBorder="1" applyAlignment="1">
      <alignment horizontal="center" vertical="center"/>
    </xf>
    <xf numFmtId="0" fontId="30" fillId="13" borderId="0" xfId="13" applyFont="1" applyFill="1" applyAlignment="1">
      <alignment horizontal="center" vertical="center" wrapText="1"/>
    </xf>
    <xf numFmtId="0" fontId="30" fillId="13" borderId="4" xfId="13" applyFont="1" applyFill="1" applyBorder="1" applyAlignment="1">
      <alignment horizontal="center" vertical="center"/>
    </xf>
    <xf numFmtId="0" fontId="50" fillId="13" borderId="4" xfId="2" applyFont="1" applyFill="1" applyBorder="1" applyAlignment="1">
      <alignment horizontal="center" vertical="center"/>
    </xf>
    <xf numFmtId="0" fontId="77" fillId="13" borderId="0" xfId="2" applyFont="1" applyFill="1" applyBorder="1" applyAlignment="1">
      <alignment horizontal="center" vertical="center"/>
    </xf>
    <xf numFmtId="0" fontId="50" fillId="13" borderId="4" xfId="0" applyNumberFormat="1" applyFont="1" applyFill="1" applyBorder="1" applyAlignment="1">
      <alignment horizontal="justify" vertical="center" wrapText="1"/>
    </xf>
    <xf numFmtId="0" fontId="14" fillId="28" borderId="4" xfId="5" applyFont="1" applyFill="1" applyBorder="1" applyAlignment="1">
      <alignment horizontal="center" vertical="center" wrapText="1"/>
    </xf>
    <xf numFmtId="0" fontId="56" fillId="6" borderId="30" xfId="5" applyFont="1" applyFill="1" applyBorder="1" applyAlignment="1">
      <alignment horizontal="center" vertical="center" wrapText="1"/>
    </xf>
    <xf numFmtId="0" fontId="56" fillId="6" borderId="4" xfId="7" applyFont="1" applyFill="1" applyBorder="1" applyAlignment="1">
      <alignment horizontal="center" vertical="center" wrapText="1"/>
    </xf>
    <xf numFmtId="0" fontId="56" fillId="6" borderId="4" xfId="5" applyFont="1" applyFill="1" applyBorder="1" applyAlignment="1">
      <alignment horizontal="center" vertical="center" wrapText="1"/>
    </xf>
    <xf numFmtId="0" fontId="56" fillId="6" borderId="34" xfId="5" applyFont="1" applyFill="1" applyBorder="1" applyAlignment="1">
      <alignment horizontal="center" vertical="center" wrapText="1"/>
    </xf>
    <xf numFmtId="0" fontId="56" fillId="6" borderId="31" xfId="5" applyFont="1" applyFill="1" applyBorder="1" applyAlignment="1">
      <alignment horizontal="center" vertical="center" wrapText="1"/>
    </xf>
    <xf numFmtId="0" fontId="56" fillId="6" borderId="4" xfId="5" applyFont="1" applyFill="1" applyBorder="1" applyAlignment="1">
      <alignment horizontal="justify" vertical="center" wrapText="1"/>
    </xf>
    <xf numFmtId="0" fontId="56" fillId="6" borderId="1" xfId="5" applyFont="1" applyFill="1" applyBorder="1" applyAlignment="1">
      <alignment horizontal="center" vertical="center" wrapText="1"/>
    </xf>
    <xf numFmtId="0" fontId="56" fillId="6" borderId="38" xfId="5" applyFont="1" applyFill="1" applyBorder="1" applyAlignment="1">
      <alignment horizontal="center" vertical="center" wrapText="1"/>
    </xf>
    <xf numFmtId="0" fontId="12" fillId="6" borderId="4" xfId="5" applyFont="1" applyFill="1" applyBorder="1" applyAlignment="1" applyProtection="1">
      <alignment horizontal="center" vertical="center" wrapText="1"/>
      <protection locked="0"/>
    </xf>
    <xf numFmtId="0" fontId="12" fillId="15" borderId="4" xfId="5" applyFont="1" applyFill="1" applyBorder="1" applyAlignment="1" applyProtection="1">
      <alignment horizontal="center" vertical="center" wrapText="1"/>
      <protection locked="0"/>
    </xf>
    <xf numFmtId="0" fontId="14" fillId="0" borderId="4" xfId="5" applyBorder="1" applyAlignment="1">
      <alignment horizontal="justify" vertical="center"/>
    </xf>
    <xf numFmtId="0" fontId="14" fillId="0" borderId="4" xfId="5" applyBorder="1" applyAlignment="1">
      <alignment horizontal="justify" vertical="center" wrapText="1"/>
    </xf>
    <xf numFmtId="0" fontId="73" fillId="0" borderId="0" xfId="5" applyFont="1" applyAlignment="1">
      <alignment horizontal="center"/>
    </xf>
    <xf numFmtId="0" fontId="14" fillId="0" borderId="4" xfId="5" applyBorder="1" applyAlignment="1">
      <alignment horizontal="center" vertical="center" wrapText="1"/>
    </xf>
    <xf numFmtId="0" fontId="12" fillId="0" borderId="4" xfId="5" applyFont="1" applyBorder="1" applyAlignment="1">
      <alignment horizontal="justify" vertical="center" wrapText="1"/>
    </xf>
    <xf numFmtId="0" fontId="61" fillId="0" borderId="4" xfId="5" applyFont="1" applyFill="1" applyBorder="1" applyAlignment="1">
      <alignment horizontal="center"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14" fillId="29" borderId="4" xfId="0" applyFont="1" applyFill="1" applyBorder="1" applyAlignment="1">
      <alignment horizontal="center" vertical="center" wrapText="1"/>
    </xf>
    <xf numFmtId="14" fontId="14" fillId="29" borderId="4" xfId="0" applyNumberFormat="1" applyFont="1" applyFill="1" applyBorder="1" applyAlignment="1">
      <alignment horizontal="center" vertical="center" wrapText="1"/>
    </xf>
    <xf numFmtId="0" fontId="0" fillId="0" borderId="0" xfId="0" applyBorder="1"/>
    <xf numFmtId="0" fontId="19" fillId="19" borderId="4" xfId="0" applyFont="1" applyFill="1" applyBorder="1" applyAlignment="1">
      <alignment horizontal="center" vertical="center" wrapText="1"/>
    </xf>
    <xf numFmtId="0" fontId="80" fillId="13" borderId="4" xfId="2" applyFont="1" applyFill="1" applyBorder="1" applyAlignment="1">
      <alignment horizontal="justify" wrapText="1"/>
    </xf>
    <xf numFmtId="0" fontId="44" fillId="0" borderId="4" xfId="5" applyFont="1" applyFill="1" applyBorder="1" applyAlignment="1">
      <alignment horizontal="justify" vertical="center" wrapText="1"/>
    </xf>
    <xf numFmtId="0" fontId="43" fillId="14" borderId="11" xfId="5" applyFont="1" applyFill="1" applyBorder="1" applyAlignment="1">
      <alignment horizontal="center" vertical="center" wrapText="1"/>
    </xf>
    <xf numFmtId="0" fontId="36" fillId="12" borderId="12" xfId="0" applyFont="1" applyFill="1" applyBorder="1" applyAlignment="1">
      <alignment horizontal="center" vertical="center" wrapText="1"/>
    </xf>
    <xf numFmtId="0" fontId="17" fillId="0" borderId="12" xfId="5" applyFont="1" applyFill="1" applyBorder="1" applyAlignment="1" applyProtection="1">
      <alignment horizontal="center" vertical="center" wrapText="1"/>
    </xf>
    <xf numFmtId="0" fontId="80" fillId="13" borderId="4" xfId="2" applyFont="1" applyFill="1" applyBorder="1" applyAlignment="1">
      <alignment horizontal="justify" vertical="center" wrapText="1"/>
    </xf>
    <xf numFmtId="0" fontId="80" fillId="13" borderId="4" xfId="2" applyFont="1" applyFill="1" applyBorder="1" applyAlignment="1">
      <alignment horizontal="center" vertical="center" wrapText="1"/>
    </xf>
    <xf numFmtId="0" fontId="79" fillId="13" borderId="4" xfId="10" applyFont="1" applyFill="1" applyBorder="1" applyAlignment="1">
      <alignment horizontal="justify" vertical="center" wrapText="1"/>
    </xf>
    <xf numFmtId="0" fontId="77" fillId="13" borderId="4" xfId="2" applyFont="1" applyFill="1" applyBorder="1" applyAlignment="1">
      <alignment horizontal="justify" vertical="center" wrapText="1"/>
    </xf>
    <xf numFmtId="0" fontId="77" fillId="13" borderId="4" xfId="2" applyFont="1" applyFill="1" applyBorder="1" applyAlignment="1">
      <alignment horizontal="center" vertical="center"/>
    </xf>
    <xf numFmtId="0" fontId="14" fillId="0" borderId="5" xfId="5" applyFont="1" applyFill="1" applyBorder="1" applyAlignment="1">
      <alignment horizontal="justify" vertical="center" wrapText="1"/>
    </xf>
    <xf numFmtId="0" fontId="14" fillId="0" borderId="0" xfId="5" applyFont="1" applyFill="1" applyBorder="1" applyAlignment="1">
      <alignment horizontal="justify" vertical="center" wrapText="1"/>
    </xf>
    <xf numFmtId="0" fontId="14" fillId="25" borderId="4" xfId="5" applyFont="1" applyFill="1" applyBorder="1" applyAlignment="1">
      <alignment horizontal="justify" vertical="center" wrapText="1"/>
    </xf>
    <xf numFmtId="0" fontId="14" fillId="25" borderId="1" xfId="5" applyFont="1" applyFill="1" applyBorder="1" applyAlignment="1">
      <alignment horizontal="justify" vertical="center" wrapText="1"/>
    </xf>
    <xf numFmtId="0" fontId="44" fillId="0" borderId="4" xfId="5" applyFont="1" applyFill="1" applyBorder="1" applyAlignment="1">
      <alignment horizontal="center" wrapText="1"/>
    </xf>
    <xf numFmtId="0" fontId="50" fillId="0" borderId="0" xfId="0" applyFont="1" applyAlignment="1">
      <alignment vertical="center" wrapText="1"/>
    </xf>
    <xf numFmtId="0" fontId="50" fillId="0" borderId="0" xfId="0" applyFont="1" applyAlignment="1">
      <alignment horizontal="justify" vertical="center" wrapText="1"/>
    </xf>
    <xf numFmtId="0" fontId="44" fillId="6" borderId="4" xfId="5" applyFont="1" applyFill="1" applyBorder="1" applyAlignment="1">
      <alignment horizontal="center" vertical="center"/>
    </xf>
    <xf numFmtId="0" fontId="50" fillId="0" borderId="4" xfId="0" applyFont="1" applyBorder="1" applyAlignment="1">
      <alignment vertical="center" wrapText="1"/>
    </xf>
    <xf numFmtId="0" fontId="50" fillId="6" borderId="0" xfId="0" applyFont="1" applyFill="1" applyAlignment="1">
      <alignment vertical="center" wrapText="1"/>
    </xf>
    <xf numFmtId="0" fontId="42" fillId="16" borderId="4" xfId="5" applyFont="1" applyFill="1" applyBorder="1" applyAlignment="1">
      <alignment horizontal="center" vertical="center" wrapText="1"/>
    </xf>
    <xf numFmtId="0" fontId="12" fillId="0" borderId="4" xfId="5" applyFont="1" applyFill="1" applyBorder="1" applyAlignment="1">
      <alignment horizontal="center" vertical="center" wrapText="1"/>
    </xf>
    <xf numFmtId="0" fontId="44" fillId="0" borderId="1" xfId="5" applyFont="1" applyFill="1" applyBorder="1" applyAlignment="1">
      <alignment horizontal="center" vertical="center" wrapText="1"/>
    </xf>
    <xf numFmtId="0" fontId="44" fillId="0" borderId="4" xfId="5" applyFont="1" applyFill="1" applyBorder="1" applyAlignment="1">
      <alignment horizontal="center" vertical="center" wrapText="1"/>
    </xf>
    <xf numFmtId="0" fontId="14" fillId="0" borderId="4" xfId="5" applyFill="1" applyBorder="1" applyAlignment="1">
      <alignment horizontal="center"/>
    </xf>
    <xf numFmtId="0" fontId="44" fillId="13" borderId="4" xfId="5" applyFont="1" applyFill="1" applyBorder="1" applyAlignment="1">
      <alignment horizontal="center" vertical="center" wrapText="1"/>
    </xf>
    <xf numFmtId="0" fontId="43" fillId="14" borderId="10" xfId="0" applyFont="1" applyFill="1" applyBorder="1" applyAlignment="1">
      <alignment horizontal="center" vertical="center" wrapText="1"/>
    </xf>
    <xf numFmtId="0" fontId="30" fillId="0" borderId="0" xfId="10" applyFont="1" applyFill="1" applyBorder="1" applyAlignment="1">
      <alignment horizontal="justify" vertical="center"/>
    </xf>
    <xf numFmtId="0" fontId="30" fillId="0" borderId="0" xfId="10" applyFont="1" applyFill="1" applyBorder="1" applyAlignment="1">
      <alignment horizontal="justify" vertical="center" wrapText="1"/>
    </xf>
    <xf numFmtId="0" fontId="31" fillId="0" borderId="0" xfId="0" applyFont="1" applyAlignment="1">
      <alignment vertical="center" wrapText="1"/>
    </xf>
    <xf numFmtId="0" fontId="31" fillId="0" borderId="4" xfId="0" applyFont="1" applyBorder="1" applyAlignment="1">
      <alignment vertical="center" wrapText="1"/>
    </xf>
    <xf numFmtId="0" fontId="80" fillId="13" borderId="4" xfId="10" applyFont="1" applyFill="1" applyBorder="1" applyAlignment="1">
      <alignment horizontal="justify" vertical="center" wrapText="1"/>
    </xf>
    <xf numFmtId="0" fontId="80" fillId="0" borderId="4" xfId="10" applyFont="1" applyFill="1" applyBorder="1" applyAlignment="1">
      <alignment horizontal="justify" vertical="center" wrapText="1"/>
    </xf>
    <xf numFmtId="0" fontId="80" fillId="13" borderId="4" xfId="10" applyFont="1" applyFill="1" applyBorder="1" applyAlignment="1">
      <alignment horizontal="center" vertical="center" wrapText="1"/>
    </xf>
    <xf numFmtId="0" fontId="28" fillId="12" borderId="0" xfId="0" applyFont="1" applyFill="1" applyBorder="1" applyAlignment="1">
      <alignment horizontal="center" vertical="center"/>
    </xf>
    <xf numFmtId="0" fontId="14" fillId="0" borderId="4" xfId="0" applyFont="1" applyFill="1" applyBorder="1" applyAlignment="1">
      <alignment horizontal="center" vertical="center" wrapText="1"/>
    </xf>
    <xf numFmtId="0" fontId="14" fillId="13" borderId="4" xfId="0" applyFont="1" applyFill="1" applyBorder="1" applyAlignment="1">
      <alignment horizontal="center" vertical="center" wrapText="1"/>
    </xf>
    <xf numFmtId="0" fontId="14" fillId="0" borderId="4" xfId="0" applyFont="1" applyFill="1" applyBorder="1" applyAlignment="1">
      <alignment horizontal="justify" vertical="center" wrapText="1"/>
    </xf>
    <xf numFmtId="0" fontId="14" fillId="13" borderId="1" xfId="0" applyFont="1" applyFill="1" applyBorder="1" applyAlignment="1">
      <alignment horizontal="justify" vertical="center" wrapText="1"/>
    </xf>
    <xf numFmtId="0" fontId="14" fillId="13" borderId="4" xfId="0" applyFont="1" applyFill="1" applyBorder="1" applyAlignment="1">
      <alignment horizontal="justify" vertical="center" wrapText="1"/>
    </xf>
    <xf numFmtId="0" fontId="14" fillId="26" borderId="12" xfId="0" applyFont="1" applyFill="1" applyBorder="1" applyAlignment="1">
      <alignment horizontal="justify" vertical="center" wrapText="1"/>
    </xf>
    <xf numFmtId="0" fontId="14" fillId="0" borderId="1" xfId="0" applyFont="1" applyFill="1" applyBorder="1" applyAlignment="1">
      <alignment horizontal="justify" vertical="center" wrapText="1"/>
    </xf>
    <xf numFmtId="0" fontId="14" fillId="0" borderId="10" xfId="0" applyFont="1" applyFill="1" applyBorder="1" applyAlignment="1">
      <alignment horizontal="justify" vertical="center" wrapText="1"/>
    </xf>
    <xf numFmtId="0" fontId="14" fillId="26" borderId="6" xfId="0" applyFont="1" applyFill="1" applyBorder="1" applyAlignment="1">
      <alignment vertical="center" wrapText="1"/>
    </xf>
    <xf numFmtId="0" fontId="77" fillId="13" borderId="4" xfId="0" applyFont="1" applyFill="1" applyBorder="1" applyAlignment="1">
      <alignment horizontal="center" vertical="center"/>
    </xf>
    <xf numFmtId="0" fontId="14" fillId="0" borderId="4" xfId="2" applyFont="1" applyFill="1" applyBorder="1" applyAlignment="1">
      <alignment horizontal="justify" vertical="center" wrapText="1"/>
    </xf>
    <xf numFmtId="0" fontId="14" fillId="0" borderId="4" xfId="2" applyFont="1" applyFill="1" applyBorder="1" applyAlignment="1">
      <alignment horizontal="center" vertical="center" wrapText="1"/>
    </xf>
    <xf numFmtId="0" fontId="14" fillId="0" borderId="4" xfId="15" applyFont="1" applyFill="1" applyBorder="1" applyAlignment="1">
      <alignment horizontal="justify" vertical="center" wrapText="1"/>
    </xf>
    <xf numFmtId="9" fontId="14" fillId="0" borderId="4" xfId="15" applyNumberFormat="1" applyFont="1" applyFill="1" applyBorder="1" applyAlignment="1">
      <alignment horizontal="center" vertical="center" wrapText="1"/>
    </xf>
    <xf numFmtId="9" fontId="77" fillId="13" borderId="0" xfId="10" applyNumberFormat="1" applyFont="1" applyFill="1" applyAlignment="1">
      <alignment horizontal="justify" vertical="center"/>
    </xf>
    <xf numFmtId="9" fontId="44" fillId="0" borderId="0" xfId="5" applyNumberFormat="1" applyFont="1" applyFill="1" applyAlignment="1">
      <alignment horizontal="center" vertical="center"/>
    </xf>
    <xf numFmtId="9" fontId="14" fillId="0" borderId="4" xfId="14" applyFont="1" applyFill="1" applyBorder="1" applyAlignment="1">
      <alignment horizontal="center" vertical="center" wrapText="1"/>
    </xf>
    <xf numFmtId="9" fontId="80" fillId="13" borderId="4" xfId="2" applyNumberFormat="1" applyFont="1" applyFill="1" applyBorder="1" applyAlignment="1">
      <alignment horizontal="center" vertical="center" wrapText="1"/>
    </xf>
    <xf numFmtId="1" fontId="80" fillId="13" borderId="4" xfId="2" applyNumberFormat="1" applyFont="1" applyFill="1" applyBorder="1" applyAlignment="1">
      <alignment horizontal="center" vertical="center" wrapText="1"/>
    </xf>
    <xf numFmtId="0" fontId="35" fillId="13" borderId="4" xfId="15" applyFont="1" applyFill="1" applyBorder="1" applyAlignment="1">
      <alignment horizontal="center" vertical="center" wrapText="1"/>
    </xf>
    <xf numFmtId="14" fontId="35" fillId="13" borderId="4" xfId="15" applyNumberFormat="1" applyFont="1" applyFill="1" applyBorder="1" applyAlignment="1">
      <alignment vertical="center" wrapText="1"/>
    </xf>
    <xf numFmtId="0" fontId="34" fillId="14" borderId="11" xfId="5" applyFont="1" applyFill="1" applyBorder="1" applyAlignment="1">
      <alignment horizontal="center" vertical="center" wrapText="1"/>
    </xf>
    <xf numFmtId="0" fontId="34" fillId="14" borderId="4" xfId="5" applyFont="1" applyFill="1" applyBorder="1" applyAlignment="1">
      <alignment horizontal="center" vertical="center" wrapText="1"/>
    </xf>
    <xf numFmtId="0" fontId="77" fillId="13" borderId="4" xfId="15" applyFont="1" applyFill="1" applyBorder="1" applyAlignment="1">
      <alignment horizontal="center" vertical="center" wrapText="1"/>
    </xf>
    <xf numFmtId="14" fontId="14" fillId="0" borderId="4" xfId="15" applyNumberFormat="1" applyFont="1" applyFill="1" applyBorder="1" applyAlignment="1">
      <alignment horizontal="center" vertical="center" wrapText="1"/>
    </xf>
    <xf numFmtId="1" fontId="30" fillId="13" borderId="4" xfId="15" applyNumberFormat="1" applyFont="1" applyFill="1" applyBorder="1" applyAlignment="1">
      <alignment horizontal="center" vertical="center" wrapText="1"/>
    </xf>
    <xf numFmtId="0" fontId="30" fillId="13" borderId="4" xfId="15" applyFont="1" applyFill="1" applyBorder="1" applyAlignment="1">
      <alignment horizontal="center" vertical="center" wrapText="1"/>
    </xf>
    <xf numFmtId="9" fontId="31" fillId="4" borderId="4" xfId="15" applyNumberFormat="1" applyFont="1" applyFill="1" applyBorder="1" applyAlignment="1">
      <alignment horizontal="center" vertical="center"/>
    </xf>
    <xf numFmtId="0" fontId="75" fillId="0" borderId="4" xfId="15" applyFont="1" applyBorder="1" applyAlignment="1">
      <alignment horizontal="left" vertical="center" wrapText="1"/>
    </xf>
    <xf numFmtId="14" fontId="14" fillId="0" borderId="1" xfId="15" applyNumberFormat="1" applyFont="1" applyFill="1" applyBorder="1" applyAlignment="1">
      <alignment horizontal="center" vertical="center" wrapText="1"/>
    </xf>
    <xf numFmtId="14" fontId="14" fillId="0" borderId="1" xfId="15" applyNumberFormat="1" applyFont="1" applyFill="1" applyBorder="1" applyAlignment="1">
      <alignment vertical="center" wrapText="1"/>
    </xf>
    <xf numFmtId="1" fontId="30" fillId="13" borderId="1" xfId="15" applyNumberFormat="1" applyFont="1" applyFill="1" applyBorder="1" applyAlignment="1">
      <alignment horizontal="center" vertical="center" wrapText="1"/>
    </xf>
    <xf numFmtId="0" fontId="14" fillId="0" borderId="4" xfId="15" applyFont="1" applyFill="1" applyBorder="1" applyAlignment="1">
      <alignment horizontal="center" vertical="center"/>
    </xf>
    <xf numFmtId="14" fontId="14" fillId="0" borderId="4" xfId="15" applyNumberFormat="1" applyFont="1" applyFill="1" applyBorder="1" applyAlignment="1">
      <alignment horizontal="center" vertical="center"/>
    </xf>
    <xf numFmtId="9" fontId="77" fillId="13" borderId="4" xfId="15" applyNumberFormat="1" applyFont="1" applyFill="1" applyBorder="1" applyAlignment="1">
      <alignment horizontal="center" vertical="center" wrapText="1"/>
    </xf>
    <xf numFmtId="9" fontId="14" fillId="0" borderId="1" xfId="15" applyNumberFormat="1" applyFont="1" applyFill="1" applyBorder="1" applyAlignment="1">
      <alignment horizontal="center" vertical="center" wrapText="1"/>
    </xf>
    <xf numFmtId="0" fontId="29" fillId="12" borderId="4" xfId="15" applyFont="1" applyFill="1" applyBorder="1" applyAlignment="1">
      <alignment horizontal="center" vertical="center"/>
    </xf>
    <xf numFmtId="0" fontId="28" fillId="12" borderId="4" xfId="15" applyFont="1" applyFill="1" applyBorder="1" applyAlignment="1">
      <alignment horizontal="center" vertical="center"/>
    </xf>
    <xf numFmtId="0" fontId="28" fillId="12" borderId="0" xfId="15" applyFont="1" applyFill="1" applyBorder="1" applyAlignment="1">
      <alignment horizontal="center" vertical="center"/>
    </xf>
    <xf numFmtId="0" fontId="27" fillId="12" borderId="4" xfId="15" applyFont="1" applyFill="1" applyBorder="1" applyAlignment="1">
      <alignment horizontal="center" vertical="center"/>
    </xf>
    <xf numFmtId="9" fontId="26" fillId="4" borderId="4" xfId="15" applyNumberFormat="1" applyFont="1" applyFill="1" applyBorder="1" applyAlignment="1">
      <alignment horizontal="center" vertical="center"/>
    </xf>
    <xf numFmtId="0" fontId="89" fillId="0" borderId="0" xfId="3" applyFont="1" applyAlignment="1">
      <alignment vertical="center" wrapText="1"/>
    </xf>
    <xf numFmtId="0" fontId="77" fillId="13" borderId="4" xfId="3" applyFont="1" applyFill="1" applyBorder="1" applyAlignment="1">
      <alignment horizontal="left" vertical="center" wrapText="1"/>
    </xf>
    <xf numFmtId="9" fontId="77" fillId="13" borderId="4" xfId="11" applyFont="1" applyFill="1" applyBorder="1" applyAlignment="1">
      <alignment horizontal="left" vertical="center" wrapText="1"/>
    </xf>
    <xf numFmtId="9" fontId="77" fillId="13" borderId="4" xfId="11" applyFont="1" applyFill="1" applyBorder="1" applyAlignment="1">
      <alignment horizontal="left" vertical="center"/>
    </xf>
    <xf numFmtId="0" fontId="104" fillId="0" borderId="0" xfId="0" applyFont="1" applyAlignment="1">
      <alignment horizontal="left" vertical="center" wrapText="1"/>
    </xf>
    <xf numFmtId="0" fontId="86" fillId="6" borderId="4" xfId="10" applyFont="1" applyFill="1" applyBorder="1" applyAlignment="1">
      <alignment horizontal="justify" vertical="center" wrapText="1"/>
    </xf>
    <xf numFmtId="0" fontId="36" fillId="12" borderId="12" xfId="0" applyFont="1" applyFill="1" applyBorder="1" applyAlignment="1">
      <alignment horizontal="center" vertical="center" wrapText="1"/>
    </xf>
    <xf numFmtId="0" fontId="80" fillId="13" borderId="4" xfId="2" applyFont="1" applyFill="1" applyBorder="1" applyAlignment="1">
      <alignment horizontal="center" vertical="center" wrapText="1"/>
    </xf>
    <xf numFmtId="0" fontId="30" fillId="13" borderId="4" xfId="10" applyFont="1" applyFill="1" applyBorder="1" applyAlignment="1">
      <alignment horizontal="justify" vertical="center" wrapText="1"/>
    </xf>
    <xf numFmtId="0" fontId="77" fillId="13" borderId="0" xfId="17" applyFont="1" applyFill="1" applyAlignment="1">
      <alignment horizontal="center" vertical="center"/>
    </xf>
    <xf numFmtId="0" fontId="35" fillId="13" borderId="4" xfId="17" applyFont="1" applyFill="1" applyBorder="1" applyAlignment="1">
      <alignment horizontal="center" vertical="center" wrapText="1"/>
    </xf>
    <xf numFmtId="0" fontId="35" fillId="13" borderId="4" xfId="18" applyFont="1" applyFill="1" applyBorder="1" applyAlignment="1">
      <alignment vertical="center" wrapText="1"/>
    </xf>
    <xf numFmtId="0" fontId="35" fillId="13" borderId="12" xfId="18" applyFont="1" applyFill="1" applyBorder="1" applyAlignment="1">
      <alignment vertical="center" wrapText="1"/>
    </xf>
    <xf numFmtId="0" fontId="35" fillId="13" borderId="6" xfId="18" applyFont="1" applyFill="1" applyBorder="1" applyAlignment="1">
      <alignment vertical="center" wrapText="1"/>
    </xf>
    <xf numFmtId="0" fontId="35" fillId="13" borderId="4" xfId="17" applyFont="1" applyFill="1" applyBorder="1" applyAlignment="1">
      <alignment vertical="center" wrapText="1"/>
    </xf>
    <xf numFmtId="0" fontId="34" fillId="14" borderId="10" xfId="18" applyFont="1" applyFill="1" applyBorder="1" applyAlignment="1">
      <alignment horizontal="center" vertical="center" wrapText="1"/>
    </xf>
    <xf numFmtId="0" fontId="77" fillId="13" borderId="4" xfId="17" applyFont="1" applyFill="1" applyBorder="1" applyAlignment="1">
      <alignment horizontal="center" vertical="center"/>
    </xf>
    <xf numFmtId="0" fontId="14" fillId="0" borderId="4" xfId="17" applyFont="1" applyFill="1" applyBorder="1" applyAlignment="1">
      <alignment horizontal="center" vertical="center" wrapText="1"/>
    </xf>
    <xf numFmtId="0" fontId="14" fillId="13" borderId="4" xfId="17" applyFont="1" applyFill="1" applyBorder="1" applyAlignment="1">
      <alignment horizontal="center" vertical="center" wrapText="1"/>
    </xf>
    <xf numFmtId="15" fontId="14" fillId="13" borderId="4" xfId="17" applyNumberFormat="1" applyFont="1" applyFill="1" applyBorder="1" applyAlignment="1">
      <alignment horizontal="center" vertical="center" wrapText="1"/>
    </xf>
    <xf numFmtId="2" fontId="33" fillId="0" borderId="4" xfId="18" applyNumberFormat="1" applyFont="1" applyFill="1" applyBorder="1" applyAlignment="1">
      <alignment horizontal="center" vertical="center"/>
    </xf>
    <xf numFmtId="14" fontId="32" fillId="13" borderId="4" xfId="18" applyNumberFormat="1" applyFont="1" applyFill="1" applyBorder="1" applyAlignment="1">
      <alignment horizontal="center" vertical="center" wrapText="1"/>
    </xf>
    <xf numFmtId="2" fontId="30" fillId="13" borderId="4" xfId="18" applyNumberFormat="1" applyFont="1" applyFill="1" applyBorder="1" applyAlignment="1">
      <alignment horizontal="center" vertical="center"/>
    </xf>
    <xf numFmtId="1" fontId="30" fillId="13" borderId="4" xfId="18" applyNumberFormat="1" applyFont="1" applyFill="1" applyBorder="1" applyAlignment="1">
      <alignment horizontal="center" vertical="center"/>
    </xf>
    <xf numFmtId="0" fontId="30" fillId="13" borderId="4" xfId="18" applyFont="1" applyFill="1" applyBorder="1" applyAlignment="1">
      <alignment horizontal="center" vertical="center"/>
    </xf>
    <xf numFmtId="9" fontId="31" fillId="4" borderId="4" xfId="18" applyNumberFormat="1" applyFont="1" applyFill="1" applyBorder="1" applyAlignment="1">
      <alignment horizontal="center" vertical="center"/>
    </xf>
    <xf numFmtId="9" fontId="30" fillId="13" borderId="4" xfId="19" applyFont="1" applyFill="1" applyBorder="1" applyAlignment="1">
      <alignment horizontal="center" vertical="center"/>
    </xf>
    <xf numFmtId="9" fontId="105" fillId="13" borderId="4" xfId="19" applyFont="1" applyFill="1" applyBorder="1" applyAlignment="1">
      <alignment horizontal="center" vertical="center"/>
    </xf>
    <xf numFmtId="9" fontId="105" fillId="13" borderId="4" xfId="19" applyFont="1" applyFill="1" applyBorder="1" applyAlignment="1">
      <alignment horizontal="center" vertical="center" wrapText="1"/>
    </xf>
    <xf numFmtId="0" fontId="17" fillId="0" borderId="4" xfId="17" applyFont="1" applyFill="1" applyBorder="1" applyAlignment="1">
      <alignment horizontal="center" vertical="center" wrapText="1"/>
    </xf>
    <xf numFmtId="0" fontId="14" fillId="13" borderId="4" xfId="17" applyNumberFormat="1" applyFont="1" applyFill="1" applyBorder="1" applyAlignment="1">
      <alignment horizontal="center" vertical="center" wrapText="1"/>
    </xf>
    <xf numFmtId="0" fontId="14" fillId="13" borderId="4" xfId="17" applyFont="1" applyFill="1" applyBorder="1" applyAlignment="1">
      <alignment horizontal="center" vertical="center" wrapText="1" shrinkToFit="1"/>
    </xf>
    <xf numFmtId="0" fontId="14" fillId="0" borderId="0" xfId="17" applyFont="1" applyAlignment="1">
      <alignment horizontal="center" vertical="center" wrapText="1"/>
    </xf>
    <xf numFmtId="9" fontId="14" fillId="13" borderId="4" xfId="17" applyNumberFormat="1" applyFont="1" applyFill="1" applyBorder="1" applyAlignment="1">
      <alignment horizontal="center" vertical="center"/>
    </xf>
    <xf numFmtId="9" fontId="78" fillId="13" borderId="4" xfId="19" applyFont="1" applyFill="1" applyBorder="1" applyAlignment="1">
      <alignment horizontal="center" vertical="center"/>
    </xf>
    <xf numFmtId="0" fontId="14" fillId="13" borderId="1" xfId="17" applyFont="1" applyFill="1" applyBorder="1" applyAlignment="1">
      <alignment horizontal="center" vertical="center" wrapText="1"/>
    </xf>
    <xf numFmtId="0" fontId="14" fillId="13" borderId="11" xfId="17" applyFont="1" applyFill="1" applyBorder="1" applyAlignment="1">
      <alignment horizontal="center" vertical="center"/>
    </xf>
    <xf numFmtId="0" fontId="14" fillId="13" borderId="4" xfId="17" applyFont="1" applyFill="1" applyBorder="1" applyAlignment="1">
      <alignment horizontal="center" vertical="center"/>
    </xf>
    <xf numFmtId="0" fontId="94" fillId="13" borderId="0" xfId="17" applyFont="1" applyFill="1" applyAlignment="1">
      <alignment horizontal="center" vertical="center"/>
    </xf>
    <xf numFmtId="0" fontId="95" fillId="13" borderId="0" xfId="17" applyFont="1" applyFill="1" applyAlignment="1">
      <alignment horizontal="center" vertical="center"/>
    </xf>
    <xf numFmtId="0" fontId="29" fillId="12" borderId="4" xfId="18" applyFont="1" applyFill="1" applyBorder="1" applyAlignment="1">
      <alignment horizontal="center" vertical="center"/>
    </xf>
    <xf numFmtId="0" fontId="28" fillId="12" borderId="4" xfId="18" applyFont="1" applyFill="1" applyBorder="1" applyAlignment="1">
      <alignment horizontal="center" vertical="center"/>
    </xf>
    <xf numFmtId="0" fontId="7" fillId="0" borderId="0" xfId="18"/>
    <xf numFmtId="2" fontId="7" fillId="0" borderId="0" xfId="18" applyNumberFormat="1"/>
    <xf numFmtId="0" fontId="27" fillId="12" borderId="4" xfId="18" applyFont="1" applyFill="1" applyBorder="1" applyAlignment="1">
      <alignment horizontal="center" vertical="center"/>
    </xf>
    <xf numFmtId="9" fontId="26" fillId="4" borderId="4" xfId="18" applyNumberFormat="1" applyFont="1" applyFill="1" applyBorder="1" applyAlignment="1">
      <alignment horizontal="center" vertical="center"/>
    </xf>
    <xf numFmtId="0" fontId="27" fillId="12" borderId="4" xfId="18" applyFont="1" applyFill="1" applyBorder="1" applyAlignment="1">
      <alignment vertical="center"/>
    </xf>
    <xf numFmtId="0" fontId="80" fillId="13" borderId="0" xfId="17" applyFont="1" applyFill="1" applyAlignment="1">
      <alignment horizontal="center" vertical="center"/>
    </xf>
    <xf numFmtId="0" fontId="94" fillId="13" borderId="0" xfId="17" applyFont="1" applyFill="1" applyBorder="1" applyAlignment="1">
      <alignment horizontal="center" vertical="center"/>
    </xf>
    <xf numFmtId="0" fontId="95" fillId="13" borderId="0" xfId="17" applyFont="1" applyFill="1" applyBorder="1" applyAlignment="1">
      <alignment horizontal="center" vertical="center"/>
    </xf>
    <xf numFmtId="0" fontId="80" fillId="13" borderId="0" xfId="17" applyFont="1" applyFill="1" applyBorder="1" applyAlignment="1">
      <alignment horizontal="center" vertical="center"/>
    </xf>
    <xf numFmtId="0" fontId="30" fillId="13" borderId="0" xfId="17" applyFont="1" applyFill="1" applyBorder="1" applyAlignment="1">
      <alignment horizontal="center" vertical="center"/>
    </xf>
    <xf numFmtId="0" fontId="77" fillId="13" borderId="0" xfId="17" applyFont="1" applyFill="1" applyBorder="1" applyAlignment="1">
      <alignment horizontal="center" vertical="center"/>
    </xf>
    <xf numFmtId="0" fontId="30" fillId="13" borderId="0" xfId="17" applyFont="1" applyFill="1" applyAlignment="1">
      <alignment horizontal="center" vertical="center"/>
    </xf>
    <xf numFmtId="2" fontId="44" fillId="24" borderId="5" xfId="5" applyNumberFormat="1" applyFont="1" applyFill="1" applyBorder="1" applyAlignment="1">
      <alignment vertical="top"/>
    </xf>
    <xf numFmtId="2" fontId="44" fillId="24" borderId="12" xfId="5" applyNumberFormat="1" applyFont="1" applyFill="1" applyBorder="1" applyAlignment="1">
      <alignment vertical="top"/>
    </xf>
    <xf numFmtId="2" fontId="44" fillId="24" borderId="6" xfId="5" applyNumberFormat="1" applyFont="1" applyFill="1" applyBorder="1" applyAlignment="1">
      <alignment vertical="top"/>
    </xf>
    <xf numFmtId="1" fontId="14" fillId="0" borderId="4" xfId="5" applyNumberFormat="1" applyFill="1" applyBorder="1" applyAlignment="1"/>
    <xf numFmtId="9" fontId="35" fillId="0" borderId="4" xfId="14" applyFont="1" applyFill="1" applyBorder="1" applyAlignment="1">
      <alignment horizontal="center" vertical="center"/>
    </xf>
    <xf numFmtId="10" fontId="50" fillId="13" borderId="1" xfId="5" applyNumberFormat="1" applyFont="1" applyFill="1" applyBorder="1" applyAlignment="1">
      <alignment horizontal="center" vertical="center" wrapText="1"/>
    </xf>
    <xf numFmtId="0" fontId="77" fillId="0" borderId="4" xfId="10" applyFont="1" applyFill="1" applyBorder="1" applyAlignment="1">
      <alignment horizontal="justify" vertical="center" wrapText="1"/>
    </xf>
    <xf numFmtId="0" fontId="97" fillId="0" borderId="4" xfId="0" applyFont="1" applyBorder="1" applyAlignment="1">
      <alignment horizontal="justify" vertical="center"/>
    </xf>
    <xf numFmtId="0" fontId="14" fillId="0" borderId="4" xfId="0" applyFont="1" applyBorder="1" applyAlignment="1">
      <alignment vertical="center" wrapText="1"/>
    </xf>
    <xf numFmtId="0" fontId="77" fillId="13" borderId="4" xfId="20" applyFont="1" applyFill="1" applyBorder="1" applyAlignment="1">
      <alignment horizontal="justify" vertical="center" wrapText="1"/>
    </xf>
    <xf numFmtId="0" fontId="86" fillId="0" borderId="4" xfId="20" applyFont="1" applyBorder="1" applyAlignment="1">
      <alignment horizontal="justify" vertical="center" wrapText="1"/>
    </xf>
    <xf numFmtId="0" fontId="31" fillId="0" borderId="4" xfId="0" applyFont="1" applyBorder="1" applyAlignment="1">
      <alignment horizontal="justify" vertical="center" wrapText="1"/>
    </xf>
    <xf numFmtId="0" fontId="31" fillId="0" borderId="4" xfId="0" applyFont="1" applyBorder="1" applyAlignment="1">
      <alignment horizontal="left" vertical="center" wrapText="1"/>
    </xf>
    <xf numFmtId="0" fontId="44" fillId="13" borderId="4" xfId="6" applyFont="1" applyFill="1" applyBorder="1" applyAlignment="1">
      <alignment horizontal="left" vertical="center" wrapText="1"/>
    </xf>
    <xf numFmtId="0" fontId="97" fillId="0" borderId="4" xfId="0" applyFont="1" applyBorder="1" applyAlignment="1">
      <alignment horizontal="justify" vertical="center" wrapText="1"/>
    </xf>
    <xf numFmtId="0" fontId="97" fillId="0" borderId="0" xfId="0" applyFont="1" applyAlignment="1">
      <alignment horizontal="justify" vertical="center" wrapText="1"/>
    </xf>
    <xf numFmtId="0" fontId="8" fillId="0" borderId="4" xfId="15" applyBorder="1" applyAlignment="1">
      <alignment wrapText="1"/>
    </xf>
    <xf numFmtId="0" fontId="19" fillId="0" borderId="0" xfId="5" applyFont="1" applyFill="1" applyBorder="1" applyAlignment="1" applyProtection="1">
      <alignment horizontal="center" vertical="center" wrapText="1"/>
    </xf>
    <xf numFmtId="0" fontId="43" fillId="14" borderId="4" xfId="5" applyFont="1" applyFill="1" applyBorder="1" applyAlignment="1">
      <alignment horizontal="center" vertical="center" wrapText="1"/>
    </xf>
    <xf numFmtId="0" fontId="50" fillId="0" borderId="4" xfId="5" applyFont="1" applyFill="1" applyBorder="1" applyAlignment="1">
      <alignment horizontal="center" vertical="center" wrapText="1"/>
    </xf>
    <xf numFmtId="0" fontId="14" fillId="0" borderId="0" xfId="5" applyFont="1" applyFill="1" applyBorder="1" applyAlignment="1">
      <alignment horizontal="center" vertical="center"/>
    </xf>
    <xf numFmtId="0" fontId="14" fillId="0" borderId="0" xfId="5" applyFont="1" applyFill="1" applyBorder="1" applyAlignment="1">
      <alignment horizontal="center" vertical="center" wrapText="1"/>
    </xf>
    <xf numFmtId="0" fontId="19" fillId="0" borderId="0" xfId="5" applyFont="1" applyFill="1" applyBorder="1" applyAlignment="1">
      <alignment horizontal="center" vertical="center"/>
    </xf>
    <xf numFmtId="0" fontId="13" fillId="0" borderId="4" xfId="5" applyFont="1" applyFill="1" applyBorder="1" applyAlignment="1">
      <alignment horizontal="center" vertical="center"/>
    </xf>
    <xf numFmtId="0" fontId="14" fillId="0" borderId="0" xfId="5" applyAlignment="1">
      <alignment horizontal="center" vertical="center" wrapText="1"/>
    </xf>
    <xf numFmtId="0" fontId="52" fillId="0" borderId="4" xfId="5" applyFont="1" applyFill="1" applyBorder="1" applyAlignment="1">
      <alignment horizontal="center" vertical="center"/>
    </xf>
    <xf numFmtId="0" fontId="14" fillId="0" borderId="0" xfId="5" applyBorder="1" applyAlignment="1">
      <alignment horizontal="center" vertical="center" wrapText="1"/>
    </xf>
    <xf numFmtId="0" fontId="14" fillId="0" borderId="14" xfId="5" applyFont="1" applyBorder="1" applyAlignment="1">
      <alignment horizontal="center" vertical="center" wrapText="1"/>
    </xf>
    <xf numFmtId="0" fontId="14" fillId="0" borderId="14" xfId="5" applyBorder="1" applyAlignment="1">
      <alignment horizontal="center" vertical="center" wrapText="1"/>
    </xf>
    <xf numFmtId="0" fontId="14" fillId="0" borderId="9" xfId="5" applyFill="1" applyBorder="1" applyAlignment="1">
      <alignment horizontal="center" vertical="center"/>
    </xf>
    <xf numFmtId="0" fontId="14" fillId="0" borderId="9" xfId="5" applyFont="1" applyBorder="1" applyAlignment="1">
      <alignment horizontal="center" vertical="center" wrapText="1"/>
    </xf>
    <xf numFmtId="0" fontId="12" fillId="0" borderId="4" xfId="5" applyFont="1" applyFill="1" applyBorder="1" applyAlignment="1">
      <alignment horizontal="center" vertical="center" wrapText="1"/>
    </xf>
    <xf numFmtId="0" fontId="19" fillId="0" borderId="25" xfId="5" applyFont="1" applyFill="1" applyBorder="1" applyAlignment="1" applyProtection="1">
      <alignment horizontal="center" vertical="center" wrapText="1"/>
    </xf>
    <xf numFmtId="0" fontId="19" fillId="0" borderId="24" xfId="5" applyFont="1" applyFill="1" applyBorder="1" applyAlignment="1" applyProtection="1">
      <alignment horizontal="center" vertical="center" wrapText="1"/>
    </xf>
    <xf numFmtId="0" fontId="14" fillId="0" borderId="4" xfId="5" applyBorder="1" applyAlignment="1">
      <alignment horizontal="center" vertical="center"/>
    </xf>
    <xf numFmtId="0" fontId="14" fillId="0" borderId="4" xfId="5" applyFont="1" applyFill="1" applyBorder="1" applyAlignment="1">
      <alignment horizontal="center" vertical="center" wrapText="1"/>
    </xf>
    <xf numFmtId="0" fontId="14" fillId="0" borderId="0" xfId="5" applyFont="1" applyAlignment="1">
      <alignment horizontal="justify" vertical="center"/>
    </xf>
    <xf numFmtId="0" fontId="12" fillId="30" borderId="4" xfId="5" applyFont="1" applyFill="1" applyBorder="1" applyAlignment="1">
      <alignment horizontal="justify" vertical="center" wrapText="1"/>
    </xf>
    <xf numFmtId="0" fontId="12" fillId="31" borderId="4" xfId="5" applyFont="1" applyFill="1" applyBorder="1" applyAlignment="1">
      <alignment horizontal="justify" vertical="center" wrapText="1"/>
    </xf>
    <xf numFmtId="0" fontId="12" fillId="31" borderId="4" xfId="5" applyFont="1" applyFill="1" applyBorder="1" applyAlignment="1">
      <alignment horizontal="center" vertical="center" wrapText="1"/>
    </xf>
    <xf numFmtId="0" fontId="14" fillId="13" borderId="4" xfId="5" applyFill="1" applyBorder="1" applyAlignment="1">
      <alignment horizontal="justify" vertical="center" wrapText="1"/>
    </xf>
    <xf numFmtId="0" fontId="14" fillId="0" borderId="0" xfId="5" applyAlignment="1">
      <alignment horizontal="center" vertical="center" wrapText="1"/>
    </xf>
    <xf numFmtId="0" fontId="42" fillId="16" borderId="4" xfId="5" applyFont="1" applyFill="1" applyBorder="1" applyAlignment="1">
      <alignment horizontal="center" vertical="center" wrapText="1"/>
    </xf>
    <xf numFmtId="0" fontId="14" fillId="0" borderId="1" xfId="5" applyFont="1" applyFill="1" applyBorder="1" applyAlignment="1">
      <alignment horizontal="center" vertical="center" wrapText="1"/>
    </xf>
    <xf numFmtId="0" fontId="44" fillId="0" borderId="4" xfId="5" applyFont="1" applyFill="1" applyBorder="1" applyAlignment="1">
      <alignment horizontal="center" vertical="center" wrapText="1"/>
    </xf>
    <xf numFmtId="0" fontId="14" fillId="0" borderId="4" xfId="5" applyFont="1" applyFill="1" applyBorder="1" applyAlignment="1">
      <alignment horizontal="center" vertical="center" wrapText="1"/>
    </xf>
    <xf numFmtId="0" fontId="14" fillId="13" borderId="1" xfId="5" applyFont="1" applyFill="1" applyBorder="1" applyAlignment="1">
      <alignment horizontal="center" vertical="center" wrapText="1"/>
    </xf>
    <xf numFmtId="0" fontId="36" fillId="12" borderId="6" xfId="0" applyFont="1" applyFill="1" applyBorder="1" applyAlignment="1">
      <alignment horizontal="center" vertical="center" wrapText="1"/>
    </xf>
    <xf numFmtId="0" fontId="107" fillId="13" borderId="4" xfId="18" applyFont="1" applyFill="1" applyBorder="1" applyAlignment="1">
      <alignment horizontal="center" vertical="center" wrapText="1"/>
    </xf>
    <xf numFmtId="9" fontId="14" fillId="13" borderId="4" xfId="9" applyFont="1" applyFill="1" applyBorder="1" applyAlignment="1">
      <alignment horizontal="center" vertical="center" wrapText="1"/>
    </xf>
    <xf numFmtId="0" fontId="77" fillId="13" borderId="4" xfId="3" applyFont="1" applyFill="1" applyBorder="1" applyAlignment="1">
      <alignment horizontal="justify" vertical="center" wrapText="1"/>
    </xf>
    <xf numFmtId="0" fontId="44" fillId="0" borderId="4" xfId="6" applyFont="1" applyFill="1" applyBorder="1" applyAlignment="1">
      <alignment horizontal="justify" vertical="top" wrapText="1"/>
    </xf>
    <xf numFmtId="0" fontId="27" fillId="12" borderId="8" xfId="15" applyFont="1" applyFill="1" applyBorder="1" applyAlignment="1">
      <alignment horizontal="center" vertical="center"/>
    </xf>
    <xf numFmtId="0" fontId="77" fillId="13" borderId="11" xfId="15" applyFont="1" applyFill="1" applyBorder="1" applyAlignment="1">
      <alignment horizontal="center" vertical="center" wrapText="1"/>
    </xf>
    <xf numFmtId="0" fontId="34" fillId="14" borderId="10" xfId="15" applyFont="1" applyFill="1" applyBorder="1" applyAlignment="1">
      <alignment horizontal="center" vertical="center" wrapText="1"/>
    </xf>
    <xf numFmtId="0" fontId="14" fillId="0" borderId="1" xfId="2" applyFont="1" applyFill="1" applyBorder="1" applyAlignment="1">
      <alignment horizontal="center" vertical="center" wrapText="1"/>
    </xf>
    <xf numFmtId="0" fontId="77" fillId="13" borderId="4" xfId="16" applyFont="1" applyFill="1" applyBorder="1" applyAlignment="1">
      <alignment horizontal="justify" vertical="center"/>
    </xf>
    <xf numFmtId="0" fontId="24" fillId="9" borderId="4" xfId="0" applyFont="1" applyFill="1" applyBorder="1" applyAlignment="1">
      <alignment horizontal="center" vertical="center" wrapText="1"/>
    </xf>
    <xf numFmtId="0" fontId="34" fillId="14" borderId="4" xfId="5" applyFont="1" applyFill="1" applyBorder="1" applyAlignment="1">
      <alignment horizontal="center" vertical="center" wrapText="1"/>
    </xf>
    <xf numFmtId="0" fontId="34" fillId="14" borderId="1" xfId="5" applyFont="1" applyFill="1" applyBorder="1" applyAlignment="1">
      <alignment horizontal="center" vertical="center" wrapText="1"/>
    </xf>
    <xf numFmtId="0" fontId="34" fillId="14" borderId="1" xfId="15" applyFont="1" applyFill="1" applyBorder="1" applyAlignment="1">
      <alignment horizontal="center" vertical="center" wrapText="1"/>
    </xf>
    <xf numFmtId="0" fontId="50" fillId="13" borderId="4" xfId="0" applyNumberFormat="1" applyFont="1" applyFill="1" applyBorder="1" applyAlignment="1">
      <alignment horizontal="justify" vertical="top" wrapText="1"/>
    </xf>
    <xf numFmtId="0" fontId="80" fillId="13" borderId="4" xfId="15" applyFont="1" applyFill="1" applyBorder="1" applyAlignment="1">
      <alignment horizontal="justify" vertical="center" wrapText="1"/>
    </xf>
    <xf numFmtId="0" fontId="77" fillId="13" borderId="4" xfId="15" applyFont="1" applyFill="1" applyBorder="1" applyAlignment="1">
      <alignment vertical="center" wrapText="1"/>
    </xf>
    <xf numFmtId="0" fontId="77" fillId="13" borderId="4" xfId="15" applyFont="1" applyFill="1" applyBorder="1" applyAlignment="1">
      <alignment vertical="top" wrapText="1"/>
    </xf>
    <xf numFmtId="0" fontId="77" fillId="13" borderId="4" xfId="15" applyFont="1" applyFill="1" applyBorder="1" applyAlignment="1">
      <alignment horizontal="justify" vertical="center" wrapText="1"/>
    </xf>
    <xf numFmtId="1" fontId="14" fillId="0" borderId="4" xfId="15" applyNumberFormat="1" applyFont="1" applyFill="1" applyBorder="1" applyAlignment="1">
      <alignment horizontal="center" vertical="center" wrapText="1"/>
    </xf>
    <xf numFmtId="1" fontId="14" fillId="0" borderId="1" xfId="15" applyNumberFormat="1" applyFont="1" applyFill="1" applyBorder="1" applyAlignment="1">
      <alignment horizontal="center" vertical="center" wrapText="1"/>
    </xf>
    <xf numFmtId="1" fontId="77" fillId="13" borderId="4" xfId="15" applyNumberFormat="1" applyFont="1" applyFill="1" applyBorder="1" applyAlignment="1">
      <alignment horizontal="center" vertical="center" wrapText="1"/>
    </xf>
    <xf numFmtId="1" fontId="14" fillId="0" borderId="4" xfId="15" applyNumberFormat="1" applyFont="1" applyFill="1" applyBorder="1" applyAlignment="1">
      <alignment horizontal="center" vertical="center"/>
    </xf>
    <xf numFmtId="0" fontId="8" fillId="0" borderId="4" xfId="15" applyBorder="1"/>
    <xf numFmtId="0" fontId="14" fillId="13" borderId="4" xfId="2" applyFont="1" applyFill="1" applyBorder="1" applyAlignment="1">
      <alignment horizontal="justify" vertical="center" wrapText="1"/>
    </xf>
    <xf numFmtId="0" fontId="14" fillId="13" borderId="4" xfId="2" applyFont="1" applyFill="1" applyBorder="1" applyAlignment="1">
      <alignment vertical="center" wrapText="1"/>
    </xf>
    <xf numFmtId="0" fontId="14" fillId="13" borderId="1" xfId="2" applyFont="1" applyFill="1" applyBorder="1" applyAlignment="1">
      <alignment horizontal="justify" vertical="center" wrapText="1"/>
    </xf>
    <xf numFmtId="0" fontId="14" fillId="13" borderId="4" xfId="15" applyFont="1" applyFill="1" applyBorder="1" applyAlignment="1">
      <alignment vertical="center" wrapText="1"/>
    </xf>
    <xf numFmtId="0" fontId="14" fillId="13" borderId="4" xfId="15" applyFont="1" applyFill="1" applyBorder="1" applyAlignment="1">
      <alignment horizontal="justify" vertical="center" wrapText="1"/>
    </xf>
    <xf numFmtId="0" fontId="14" fillId="13" borderId="1" xfId="15" applyFont="1" applyFill="1" applyBorder="1" applyAlignment="1">
      <alignment horizontal="justify" vertical="center" wrapText="1"/>
    </xf>
    <xf numFmtId="0" fontId="14" fillId="13" borderId="1" xfId="15" applyFont="1" applyFill="1" applyBorder="1" applyAlignment="1">
      <alignment horizontal="left" vertical="center" wrapText="1"/>
    </xf>
    <xf numFmtId="0" fontId="14" fillId="13" borderId="1" xfId="15" applyFont="1" applyFill="1" applyBorder="1" applyAlignment="1">
      <alignment vertical="center" wrapText="1"/>
    </xf>
    <xf numFmtId="0" fontId="0" fillId="0" borderId="4" xfId="0" applyBorder="1"/>
    <xf numFmtId="0" fontId="56" fillId="19" borderId="19" xfId="5" applyFont="1" applyFill="1" applyBorder="1" applyAlignment="1" applyProtection="1">
      <alignment horizontal="center" vertical="center" wrapText="1"/>
      <protection locked="0"/>
    </xf>
    <xf numFmtId="0" fontId="56" fillId="19" borderId="5" xfId="5" applyFont="1" applyFill="1" applyBorder="1" applyAlignment="1">
      <alignment horizontal="center" vertical="center" wrapText="1"/>
    </xf>
    <xf numFmtId="0" fontId="56" fillId="19" borderId="35" xfId="5" applyFont="1" applyFill="1" applyBorder="1" applyAlignment="1">
      <alignment horizontal="center" vertical="center" wrapText="1"/>
    </xf>
    <xf numFmtId="0" fontId="56" fillId="13" borderId="6" xfId="5" applyFont="1" applyFill="1" applyBorder="1" applyAlignment="1">
      <alignment horizontal="center" vertical="center" wrapText="1"/>
    </xf>
    <xf numFmtId="0" fontId="56" fillId="13" borderId="6" xfId="7" applyFont="1" applyFill="1" applyBorder="1" applyAlignment="1">
      <alignment horizontal="center" vertical="center" wrapText="1"/>
    </xf>
    <xf numFmtId="0" fontId="56" fillId="6" borderId="1" xfId="5" applyFont="1" applyFill="1" applyBorder="1" applyAlignment="1" applyProtection="1">
      <alignment horizontal="center" vertical="center" wrapText="1"/>
      <protection locked="0"/>
    </xf>
    <xf numFmtId="0" fontId="56" fillId="6" borderId="10" xfId="5" applyFont="1" applyFill="1" applyBorder="1" applyAlignment="1" applyProtection="1">
      <alignment horizontal="center" vertical="center" wrapText="1"/>
      <protection locked="0"/>
    </xf>
    <xf numFmtId="0" fontId="56" fillId="6" borderId="51" xfId="5" applyFont="1" applyFill="1" applyBorder="1" applyAlignment="1">
      <alignment horizontal="center" vertical="center" wrapText="1"/>
    </xf>
    <xf numFmtId="0" fontId="56" fillId="13" borderId="51" xfId="5" applyFont="1" applyFill="1" applyBorder="1" applyAlignment="1">
      <alignment horizontal="center" vertical="center" wrapText="1"/>
    </xf>
    <xf numFmtId="0" fontId="56" fillId="13" borderId="48" xfId="5" applyFont="1" applyFill="1" applyBorder="1" applyAlignment="1">
      <alignment horizontal="center" vertical="center" wrapText="1"/>
    </xf>
    <xf numFmtId="0" fontId="0" fillId="0" borderId="4" xfId="0" applyBorder="1" applyAlignment="1">
      <alignment horizontal="center"/>
    </xf>
    <xf numFmtId="0" fontId="14" fillId="13" borderId="4" xfId="0" applyFont="1" applyFill="1" applyBorder="1" applyAlignment="1">
      <alignment horizontal="left" vertical="center" wrapText="1"/>
    </xf>
    <xf numFmtId="49" fontId="14" fillId="29" borderId="4" xfId="0" applyNumberFormat="1" applyFont="1" applyFill="1" applyBorder="1" applyAlignment="1">
      <alignment horizontal="center" vertical="center" wrapText="1"/>
    </xf>
    <xf numFmtId="14" fontId="101" fillId="29" borderId="4" xfId="0" applyNumberFormat="1" applyFont="1" applyFill="1" applyBorder="1" applyAlignment="1">
      <alignment horizontal="center" vertical="center" wrapText="1"/>
    </xf>
    <xf numFmtId="14" fontId="0" fillId="0" borderId="4" xfId="0" applyNumberFormat="1" applyBorder="1" applyAlignment="1">
      <alignment horizontal="center" vertical="center"/>
    </xf>
    <xf numFmtId="0" fontId="0" fillId="0" borderId="1" xfId="0" applyBorder="1" applyAlignment="1">
      <alignment horizontal="center"/>
    </xf>
    <xf numFmtId="0" fontId="14" fillId="29" borderId="0" xfId="0" applyFont="1" applyFill="1" applyBorder="1" applyAlignment="1">
      <alignment horizontal="center" vertical="center" wrapText="1"/>
    </xf>
    <xf numFmtId="14" fontId="0" fillId="0" borderId="1" xfId="0" applyNumberFormat="1" applyBorder="1" applyAlignment="1">
      <alignment horizontal="center" vertical="center"/>
    </xf>
    <xf numFmtId="14" fontId="14" fillId="0" borderId="4" xfId="0" applyNumberFormat="1" applyFont="1" applyBorder="1" applyAlignment="1">
      <alignment horizontal="center" vertical="center"/>
    </xf>
    <xf numFmtId="18" fontId="0" fillId="0" borderId="4" xfId="0" applyNumberFormat="1" applyBorder="1" applyAlignment="1">
      <alignment horizontal="center" vertical="center"/>
    </xf>
    <xf numFmtId="169" fontId="0" fillId="0" borderId="4" xfId="0" applyNumberFormat="1" applyBorder="1" applyAlignment="1">
      <alignment horizontal="center" vertical="center"/>
    </xf>
    <xf numFmtId="18" fontId="0" fillId="0" borderId="1" xfId="0" applyNumberFormat="1" applyBorder="1" applyAlignment="1">
      <alignment horizontal="center" vertical="center"/>
    </xf>
    <xf numFmtId="18" fontId="14" fillId="0" borderId="4" xfId="0" applyNumberFormat="1" applyFont="1" applyBorder="1" applyAlignment="1">
      <alignment horizontal="center" vertical="center"/>
    </xf>
    <xf numFmtId="0" fontId="14" fillId="0" borderId="4" xfId="5" applyBorder="1" applyAlignment="1">
      <alignment horizontal="justify"/>
    </xf>
    <xf numFmtId="0" fontId="14" fillId="0" borderId="4" xfId="5" applyFont="1" applyBorder="1" applyAlignment="1">
      <alignment horizontal="justify" vertical="center"/>
    </xf>
    <xf numFmtId="0" fontId="14" fillId="0" borderId="4" xfId="5" applyFont="1" applyBorder="1" applyAlignment="1">
      <alignment horizontal="justify"/>
    </xf>
    <xf numFmtId="0" fontId="14" fillId="0" borderId="10" xfId="5" applyFill="1" applyBorder="1" applyAlignment="1">
      <alignment horizontal="justify"/>
    </xf>
    <xf numFmtId="0" fontId="14" fillId="0" borderId="0" xfId="0" applyFont="1" applyAlignment="1">
      <alignment horizontal="justify"/>
    </xf>
    <xf numFmtId="0" fontId="14" fillId="0" borderId="10" xfId="5" applyFont="1" applyFill="1" applyBorder="1" applyAlignment="1">
      <alignment horizontal="justify" vertical="center"/>
    </xf>
    <xf numFmtId="0" fontId="14" fillId="0" borderId="4" xfId="5" applyFont="1" applyFill="1" applyBorder="1" applyAlignment="1">
      <alignment horizontal="justify" vertical="center"/>
    </xf>
    <xf numFmtId="0" fontId="0" fillId="0" borderId="4" xfId="0" applyBorder="1" applyAlignment="1">
      <alignment horizontal="justify" vertical="center"/>
    </xf>
    <xf numFmtId="0" fontId="14" fillId="0" borderId="4" xfId="0" applyFont="1" applyBorder="1" applyAlignment="1">
      <alignment horizontal="justify" vertical="center"/>
    </xf>
    <xf numFmtId="0" fontId="14" fillId="0" borderId="0" xfId="5" applyFont="1" applyFill="1" applyBorder="1" applyAlignment="1">
      <alignment horizontal="justify" vertical="center"/>
    </xf>
    <xf numFmtId="0" fontId="14" fillId="0" borderId="4" xfId="0" applyFont="1" applyBorder="1" applyAlignment="1">
      <alignment horizontal="justify" vertical="center" wrapText="1"/>
    </xf>
    <xf numFmtId="0" fontId="14" fillId="0" borderId="4" xfId="0" applyFont="1" applyBorder="1" applyAlignment="1">
      <alignment horizontal="justify"/>
    </xf>
    <xf numFmtId="0" fontId="14" fillId="0" borderId="4" xfId="0" applyFont="1" applyBorder="1" applyAlignment="1">
      <alignment horizontal="justify" wrapText="1"/>
    </xf>
    <xf numFmtId="0" fontId="19" fillId="19" borderId="4" xfId="5" applyFont="1" applyFill="1" applyBorder="1" applyAlignment="1">
      <alignment horizontal="center" vertical="center"/>
    </xf>
    <xf numFmtId="0" fontId="44" fillId="0" borderId="4" xfId="5" applyFont="1" applyFill="1" applyBorder="1" applyAlignment="1">
      <alignment horizontal="center" vertical="center" wrapText="1"/>
    </xf>
    <xf numFmtId="0" fontId="44" fillId="13" borderId="4" xfId="5" applyFont="1" applyFill="1" applyBorder="1" applyAlignment="1">
      <alignment horizontal="center" vertical="center" wrapText="1"/>
    </xf>
    <xf numFmtId="0" fontId="14" fillId="0" borderId="4" xfId="5" applyFill="1" applyBorder="1" applyAlignment="1">
      <alignment horizontal="center"/>
    </xf>
    <xf numFmtId="0" fontId="14" fillId="0" borderId="1" xfId="0" applyFont="1" applyFill="1" applyBorder="1" applyAlignment="1">
      <alignment horizontal="center" vertical="center" wrapText="1"/>
    </xf>
    <xf numFmtId="0" fontId="27" fillId="12" borderId="4" xfId="18" applyFont="1" applyFill="1" applyBorder="1" applyAlignment="1">
      <alignment horizontal="center" vertical="center"/>
    </xf>
    <xf numFmtId="0" fontId="35" fillId="13" borderId="4" xfId="17" applyFont="1" applyFill="1" applyBorder="1" applyAlignment="1">
      <alignment horizontal="center" vertical="center" wrapText="1"/>
    </xf>
    <xf numFmtId="0" fontId="44" fillId="13" borderId="4" xfId="0" applyFont="1" applyFill="1" applyBorder="1" applyAlignment="1">
      <alignment horizontal="justify" vertical="center"/>
    </xf>
    <xf numFmtId="0" fontId="44" fillId="13" borderId="1" xfId="0" applyFont="1" applyFill="1" applyBorder="1" applyAlignment="1">
      <alignment horizontal="justify" vertical="center"/>
    </xf>
    <xf numFmtId="0" fontId="44" fillId="13" borderId="1" xfId="0" applyFont="1" applyFill="1" applyBorder="1" applyAlignment="1">
      <alignment horizontal="justify" vertical="center" wrapText="1"/>
    </xf>
    <xf numFmtId="0" fontId="44" fillId="13" borderId="4" xfId="0" applyFont="1" applyFill="1" applyBorder="1" applyAlignment="1">
      <alignment horizontal="justify" vertical="center" wrapText="1"/>
    </xf>
    <xf numFmtId="0" fontId="44" fillId="13" borderId="11" xfId="0" applyFont="1" applyFill="1" applyBorder="1" applyAlignment="1">
      <alignment horizontal="justify" vertical="center" wrapText="1"/>
    </xf>
    <xf numFmtId="0" fontId="44" fillId="13" borderId="4" xfId="0" applyFont="1" applyFill="1" applyBorder="1" applyAlignment="1">
      <alignment horizontal="center" vertical="center" wrapText="1"/>
    </xf>
    <xf numFmtId="0" fontId="108" fillId="13" borderId="4" xfId="0" applyFont="1" applyFill="1" applyBorder="1" applyAlignment="1">
      <alignment horizontal="center" vertical="center"/>
    </xf>
    <xf numFmtId="14" fontId="44" fillId="13" borderId="4" xfId="0" applyNumberFormat="1" applyFont="1" applyFill="1" applyBorder="1" applyAlignment="1">
      <alignment horizontal="justify" vertical="center" wrapText="1"/>
    </xf>
    <xf numFmtId="0" fontId="17" fillId="0" borderId="5" xfId="0" applyFont="1" applyFill="1" applyBorder="1" applyAlignment="1">
      <alignment horizontal="justify" vertical="center" wrapText="1"/>
    </xf>
    <xf numFmtId="0" fontId="14" fillId="0" borderId="16" xfId="0" applyFont="1" applyFill="1" applyBorder="1" applyAlignment="1">
      <alignment horizontal="justify" vertical="center" wrapText="1"/>
    </xf>
    <xf numFmtId="0" fontId="14" fillId="0" borderId="5" xfId="0" applyFont="1" applyFill="1" applyBorder="1" applyAlignment="1">
      <alignment horizontal="justify" vertical="center" wrapText="1"/>
    </xf>
    <xf numFmtId="0" fontId="14" fillId="0" borderId="4" xfId="0" applyFont="1" applyFill="1" applyBorder="1" applyAlignment="1">
      <alignment vertical="center" wrapText="1"/>
    </xf>
    <xf numFmtId="0" fontId="64" fillId="0" borderId="1" xfId="0" applyFont="1" applyFill="1" applyBorder="1" applyAlignment="1">
      <alignment horizontal="center" vertical="center" wrapText="1"/>
    </xf>
    <xf numFmtId="14" fontId="77" fillId="13" borderId="4" xfId="0" applyNumberFormat="1" applyFont="1" applyFill="1" applyBorder="1" applyAlignment="1" applyProtection="1">
      <alignment horizontal="center" vertical="center"/>
      <protection locked="0"/>
    </xf>
    <xf numFmtId="0" fontId="14" fillId="0" borderId="0" xfId="5" applyAlignment="1">
      <alignment horizontal="center" vertical="center" wrapText="1"/>
    </xf>
    <xf numFmtId="0" fontId="14" fillId="0" borderId="4" xfId="5" applyBorder="1" applyAlignment="1">
      <alignment horizontal="center" vertical="center"/>
    </xf>
    <xf numFmtId="0" fontId="107" fillId="13" borderId="4" xfId="0" applyFont="1" applyFill="1" applyBorder="1" applyAlignment="1">
      <alignment horizontal="center" vertical="center" wrapText="1"/>
    </xf>
    <xf numFmtId="0" fontId="107" fillId="13" borderId="4" xfId="0" applyFont="1" applyFill="1" applyBorder="1" applyAlignment="1">
      <alignment horizontal="center" vertical="center"/>
    </xf>
    <xf numFmtId="0" fontId="35" fillId="13" borderId="4" xfId="17" applyFont="1" applyFill="1" applyBorder="1" applyAlignment="1">
      <alignment horizontal="center" vertical="center" wrapText="1"/>
    </xf>
    <xf numFmtId="9" fontId="77" fillId="13" borderId="4" xfId="11" applyFont="1" applyFill="1" applyBorder="1" applyAlignment="1">
      <alignment horizontal="center" vertical="center" wrapText="1"/>
    </xf>
    <xf numFmtId="0" fontId="104" fillId="0" borderId="4" xfId="0" applyFont="1" applyBorder="1" applyAlignment="1">
      <alignment horizontal="justify" vertical="center" wrapText="1"/>
    </xf>
    <xf numFmtId="49" fontId="14" fillId="0" borderId="4" xfId="0" applyNumberFormat="1" applyFont="1" applyFill="1" applyBorder="1" applyAlignment="1">
      <alignment horizontal="justify" vertical="center" wrapText="1"/>
    </xf>
    <xf numFmtId="0" fontId="7" fillId="0" borderId="4" xfId="18" applyBorder="1"/>
    <xf numFmtId="0" fontId="80" fillId="13" borderId="4" xfId="17" applyFont="1" applyFill="1" applyBorder="1" applyAlignment="1">
      <alignment horizontal="center" vertical="center"/>
    </xf>
    <xf numFmtId="0" fontId="14" fillId="0" borderId="4" xfId="0" applyFont="1" applyFill="1" applyBorder="1" applyAlignment="1">
      <alignment horizontal="center" vertical="center"/>
    </xf>
    <xf numFmtId="0" fontId="14" fillId="0" borderId="1" xfId="0" applyFont="1" applyFill="1" applyBorder="1" applyAlignment="1">
      <alignment horizontal="center" vertical="center"/>
    </xf>
    <xf numFmtId="0" fontId="30" fillId="13" borderId="10" xfId="17" applyFont="1" applyFill="1" applyBorder="1" applyAlignment="1">
      <alignment horizontal="center" vertical="center"/>
    </xf>
    <xf numFmtId="14" fontId="14" fillId="0" borderId="4" xfId="0" applyNumberFormat="1" applyFont="1" applyFill="1" applyBorder="1" applyAlignment="1">
      <alignment horizontal="center" vertical="center" wrapText="1"/>
    </xf>
    <xf numFmtId="14" fontId="14" fillId="0" borderId="4" xfId="0" applyNumberFormat="1" applyFont="1" applyFill="1" applyBorder="1" applyAlignment="1">
      <alignment horizontal="justify" vertical="center" wrapText="1"/>
    </xf>
    <xf numFmtId="14" fontId="14" fillId="0" borderId="1" xfId="0" applyNumberFormat="1" applyFont="1" applyFill="1" applyBorder="1" applyAlignment="1">
      <alignment horizontal="center" vertical="center" wrapText="1"/>
    </xf>
    <xf numFmtId="14" fontId="14" fillId="0" borderId="1" xfId="0" applyNumberFormat="1" applyFont="1" applyFill="1" applyBorder="1" applyAlignment="1">
      <alignment horizontal="justify" vertical="center" wrapText="1"/>
    </xf>
    <xf numFmtId="0" fontId="77" fillId="13" borderId="11" xfId="17" applyFont="1" applyFill="1" applyBorder="1" applyAlignment="1">
      <alignment horizontal="center" vertical="center"/>
    </xf>
    <xf numFmtId="0" fontId="77" fillId="13" borderId="11" xfId="17" applyFont="1" applyFill="1" applyBorder="1" applyAlignment="1">
      <alignment horizontal="center" vertical="center" wrapText="1"/>
    </xf>
    <xf numFmtId="0" fontId="14" fillId="13" borderId="11" xfId="2" applyFont="1" applyFill="1" applyBorder="1" applyAlignment="1">
      <alignment horizontal="center" vertical="center" wrapText="1"/>
    </xf>
    <xf numFmtId="0" fontId="77" fillId="13" borderId="10" xfId="17" applyFont="1" applyFill="1" applyBorder="1" applyAlignment="1">
      <alignment horizontal="center" vertical="center"/>
    </xf>
    <xf numFmtId="0" fontId="14" fillId="13" borderId="10" xfId="17" applyFont="1" applyFill="1" applyBorder="1" applyAlignment="1">
      <alignment horizontal="center" vertical="center"/>
    </xf>
    <xf numFmtId="2" fontId="14" fillId="0" borderId="4" xfId="18" applyNumberFormat="1" applyFont="1" applyFill="1" applyBorder="1" applyAlignment="1">
      <alignment horizontal="center" vertical="center"/>
    </xf>
    <xf numFmtId="14" fontId="14" fillId="13" borderId="4" xfId="18" applyNumberFormat="1" applyFont="1" applyFill="1" applyBorder="1" applyAlignment="1">
      <alignment horizontal="center" vertical="center" wrapText="1"/>
    </xf>
    <xf numFmtId="2" fontId="19" fillId="13" borderId="4" xfId="18" applyNumberFormat="1" applyFont="1" applyFill="1" applyBorder="1" applyAlignment="1">
      <alignment horizontal="center" vertical="center"/>
    </xf>
    <xf numFmtId="1" fontId="19" fillId="13" borderId="4" xfId="18" applyNumberFormat="1" applyFont="1" applyFill="1" applyBorder="1" applyAlignment="1">
      <alignment horizontal="center" vertical="center"/>
    </xf>
    <xf numFmtId="0" fontId="19" fillId="13" borderId="4" xfId="18" applyFont="1" applyFill="1" applyBorder="1" applyAlignment="1">
      <alignment horizontal="center" vertical="center"/>
    </xf>
    <xf numFmtId="9" fontId="14" fillId="4" borderId="4" xfId="18" applyNumberFormat="1" applyFont="1" applyFill="1" applyBorder="1" applyAlignment="1">
      <alignment horizontal="center" vertical="center"/>
    </xf>
    <xf numFmtId="9" fontId="19" fillId="13" borderId="4" xfId="19" applyFont="1" applyFill="1" applyBorder="1" applyAlignment="1">
      <alignment horizontal="center" vertical="center"/>
    </xf>
    <xf numFmtId="0" fontId="17" fillId="0" borderId="4" xfId="18" applyFont="1" applyBorder="1"/>
    <xf numFmtId="0" fontId="61" fillId="0" borderId="4" xfId="18" applyFont="1" applyFill="1" applyBorder="1" applyAlignment="1">
      <alignment vertical="center"/>
    </xf>
    <xf numFmtId="2" fontId="14" fillId="0" borderId="1" xfId="18" applyNumberFormat="1" applyFont="1" applyFill="1" applyBorder="1" applyAlignment="1">
      <alignment horizontal="center" vertical="center"/>
    </xf>
    <xf numFmtId="2" fontId="19" fillId="13" borderId="1" xfId="18" applyNumberFormat="1" applyFont="1" applyFill="1" applyBorder="1" applyAlignment="1">
      <alignment horizontal="center" vertical="center"/>
    </xf>
    <xf numFmtId="1" fontId="19" fillId="13" borderId="1" xfId="18" applyNumberFormat="1" applyFont="1" applyFill="1" applyBorder="1" applyAlignment="1">
      <alignment horizontal="center" vertical="center"/>
    </xf>
    <xf numFmtId="0" fontId="19" fillId="13" borderId="0" xfId="17" applyFont="1" applyFill="1" applyAlignment="1">
      <alignment horizontal="center" vertical="center"/>
    </xf>
    <xf numFmtId="0" fontId="14" fillId="13" borderId="0" xfId="17" applyFont="1" applyFill="1" applyAlignment="1">
      <alignment horizontal="center" vertical="center"/>
    </xf>
    <xf numFmtId="9" fontId="19" fillId="4" borderId="4" xfId="18" applyNumberFormat="1" applyFont="1" applyFill="1" applyBorder="1" applyAlignment="1">
      <alignment horizontal="center" vertical="center"/>
    </xf>
    <xf numFmtId="0" fontId="19" fillId="13" borderId="4" xfId="17" applyFont="1" applyFill="1" applyBorder="1" applyAlignment="1">
      <alignment horizontal="center" vertical="center" wrapText="1"/>
    </xf>
    <xf numFmtId="0" fontId="12" fillId="0" borderId="4" xfId="0" applyFont="1" applyBorder="1" applyAlignment="1">
      <alignment horizontal="left" vertical="center"/>
    </xf>
    <xf numFmtId="0" fontId="12" fillId="0" borderId="4" xfId="0" applyFont="1" applyBorder="1" applyAlignment="1">
      <alignment horizontal="center" vertical="center"/>
    </xf>
    <xf numFmtId="0" fontId="12" fillId="0" borderId="4" xfId="0" applyFont="1" applyBorder="1" applyAlignment="1">
      <alignment horizontal="left" vertical="center" wrapText="1"/>
    </xf>
    <xf numFmtId="9" fontId="12" fillId="0" borderId="4" xfId="0" applyNumberFormat="1" applyFont="1" applyBorder="1" applyAlignment="1">
      <alignment horizontal="left" vertical="center"/>
    </xf>
    <xf numFmtId="0" fontId="14" fillId="0" borderId="0" xfId="5" applyFont="1" applyFill="1" applyBorder="1" applyAlignment="1">
      <alignment horizontal="center" vertical="center" wrapText="1"/>
    </xf>
    <xf numFmtId="0" fontId="42" fillId="16" borderId="5" xfId="5" applyFont="1" applyFill="1" applyBorder="1" applyAlignment="1">
      <alignment horizontal="center" vertical="center" wrapText="1"/>
    </xf>
    <xf numFmtId="0" fontId="44" fillId="0" borderId="4" xfId="5" applyFont="1" applyFill="1" applyBorder="1" applyAlignment="1">
      <alignment horizontal="center" vertical="center" wrapText="1"/>
    </xf>
    <xf numFmtId="14" fontId="14" fillId="0" borderId="4" xfId="5" applyNumberFormat="1" applyFont="1" applyFill="1" applyBorder="1" applyAlignment="1">
      <alignment horizontal="center" vertical="center" wrapText="1"/>
    </xf>
    <xf numFmtId="14" fontId="14" fillId="13" borderId="1" xfId="5" applyNumberFormat="1" applyFont="1" applyFill="1" applyBorder="1" applyAlignment="1">
      <alignment horizontal="center" vertical="center" wrapText="1"/>
    </xf>
    <xf numFmtId="0" fontId="29" fillId="12" borderId="11" xfId="0" applyFont="1" applyFill="1" applyBorder="1" applyAlignment="1">
      <alignment horizontal="center" vertical="center"/>
    </xf>
    <xf numFmtId="1" fontId="14" fillId="0" borderId="11" xfId="5" applyNumberFormat="1" applyBorder="1" applyAlignment="1">
      <alignment horizontal="center" vertical="center"/>
    </xf>
    <xf numFmtId="2" fontId="14" fillId="0" borderId="11" xfId="5" applyNumberFormat="1" applyBorder="1" applyAlignment="1">
      <alignment horizontal="center" vertical="center"/>
    </xf>
    <xf numFmtId="9" fontId="26" fillId="4" borderId="11" xfId="0" applyNumberFormat="1" applyFont="1" applyFill="1" applyBorder="1" applyAlignment="1">
      <alignment horizontal="center" vertical="center"/>
    </xf>
    <xf numFmtId="0" fontId="27" fillId="12" borderId="11" xfId="0" applyFont="1" applyFill="1" applyBorder="1" applyAlignment="1">
      <alignment vertical="center"/>
    </xf>
    <xf numFmtId="15" fontId="14" fillId="13" borderId="4" xfId="5" applyNumberFormat="1" applyFont="1" applyFill="1" applyBorder="1" applyAlignment="1">
      <alignment horizontal="center" vertical="center" wrapText="1"/>
    </xf>
    <xf numFmtId="1" fontId="14" fillId="13" borderId="4" xfId="5" applyNumberFormat="1" applyFont="1" applyFill="1" applyBorder="1" applyAlignment="1">
      <alignment horizontal="center" vertical="center" wrapText="1"/>
    </xf>
    <xf numFmtId="0" fontId="14" fillId="0" borderId="1" xfId="2" applyFont="1" applyFill="1" applyBorder="1" applyAlignment="1">
      <alignment horizontal="justify" vertical="center" wrapText="1"/>
    </xf>
    <xf numFmtId="0" fontId="14" fillId="0" borderId="4" xfId="2" applyFont="1" applyFill="1" applyBorder="1" applyAlignment="1">
      <alignment horizontal="justify" vertical="center" wrapText="1"/>
    </xf>
    <xf numFmtId="0" fontId="35" fillId="13" borderId="4" xfId="17" applyFont="1" applyFill="1" applyBorder="1" applyAlignment="1">
      <alignment horizontal="center" vertical="center" wrapText="1"/>
    </xf>
    <xf numFmtId="0" fontId="77" fillId="0" borderId="0" xfId="23" applyFont="1" applyFill="1" applyBorder="1" applyAlignment="1">
      <alignment horizontal="center" vertical="center"/>
    </xf>
    <xf numFmtId="0" fontId="77" fillId="0" borderId="0" xfId="23" applyFont="1" applyFill="1" applyBorder="1" applyAlignment="1">
      <alignment horizontal="center" vertical="center" wrapText="1"/>
    </xf>
    <xf numFmtId="0" fontId="77" fillId="13" borderId="0" xfId="23" applyFont="1" applyFill="1" applyAlignment="1">
      <alignment horizontal="center" vertical="center"/>
    </xf>
    <xf numFmtId="0" fontId="4" fillId="0" borderId="0" xfId="23" applyFill="1" applyBorder="1" applyAlignment="1">
      <alignment vertical="center"/>
    </xf>
    <xf numFmtId="0" fontId="4" fillId="0" borderId="0" xfId="23" applyFill="1" applyBorder="1" applyAlignment="1">
      <alignment vertical="center" wrapText="1"/>
    </xf>
    <xf numFmtId="0" fontId="78" fillId="0" borderId="0" xfId="23" applyFont="1" applyFill="1" applyBorder="1" applyAlignment="1">
      <alignment vertical="center"/>
    </xf>
    <xf numFmtId="0" fontId="78" fillId="13" borderId="56" xfId="23" applyFont="1" applyFill="1" applyBorder="1" applyAlignment="1">
      <alignment vertical="center"/>
    </xf>
    <xf numFmtId="0" fontId="78" fillId="13" borderId="57" xfId="23" applyFont="1" applyFill="1" applyBorder="1" applyAlignment="1">
      <alignment vertical="center"/>
    </xf>
    <xf numFmtId="0" fontId="78" fillId="0" borderId="57" xfId="23" applyFont="1" applyBorder="1" applyAlignment="1">
      <alignment vertical="center"/>
    </xf>
    <xf numFmtId="0" fontId="35" fillId="13" borderId="9" xfId="23" applyFont="1" applyFill="1" applyBorder="1" applyAlignment="1">
      <alignment horizontal="center" vertical="center" wrapText="1"/>
    </xf>
    <xf numFmtId="0" fontId="35" fillId="13" borderId="4" xfId="23" applyFont="1" applyFill="1" applyBorder="1" applyAlignment="1">
      <alignment horizontal="center" vertical="center" wrapText="1"/>
    </xf>
    <xf numFmtId="0" fontId="35" fillId="13" borderId="4" xfId="24" applyFont="1" applyFill="1" applyBorder="1" applyAlignment="1">
      <alignment vertical="center" wrapText="1"/>
    </xf>
    <xf numFmtId="0" fontId="35" fillId="13" borderId="12" xfId="24" applyFont="1" applyFill="1" applyBorder="1" applyAlignment="1">
      <alignment vertical="center" wrapText="1"/>
    </xf>
    <xf numFmtId="0" fontId="35" fillId="13" borderId="6" xfId="24" applyFont="1" applyFill="1" applyBorder="1" applyAlignment="1">
      <alignment vertical="center" wrapText="1"/>
    </xf>
    <xf numFmtId="0" fontId="34" fillId="14" borderId="10" xfId="24" applyFont="1" applyFill="1" applyBorder="1" applyAlignment="1">
      <alignment horizontal="center" vertical="center" wrapText="1"/>
    </xf>
    <xf numFmtId="0" fontId="50" fillId="13" borderId="4" xfId="23" applyNumberFormat="1" applyFont="1" applyFill="1" applyBorder="1" applyAlignment="1">
      <alignment horizontal="left" vertical="center" wrapText="1"/>
    </xf>
    <xf numFmtId="0" fontId="50" fillId="13" borderId="4" xfId="23" applyNumberFormat="1" applyFont="1" applyFill="1" applyBorder="1" applyAlignment="1">
      <alignment horizontal="center" vertical="center" wrapText="1"/>
    </xf>
    <xf numFmtId="0" fontId="50" fillId="13" borderId="4" xfId="5" applyNumberFormat="1" applyFont="1" applyFill="1" applyBorder="1" applyAlignment="1">
      <alignment horizontal="justify" vertical="center" wrapText="1"/>
    </xf>
    <xf numFmtId="0" fontId="50" fillId="13" borderId="4" xfId="23" applyFont="1" applyFill="1" applyBorder="1" applyAlignment="1">
      <alignment horizontal="center" vertical="center"/>
    </xf>
    <xf numFmtId="14" fontId="50" fillId="13" borderId="4" xfId="23" applyNumberFormat="1" applyFont="1" applyFill="1" applyBorder="1" applyAlignment="1">
      <alignment horizontal="center" vertical="center"/>
    </xf>
    <xf numFmtId="2" fontId="33" fillId="0" borderId="4" xfId="24" applyNumberFormat="1" applyFont="1" applyFill="1" applyBorder="1" applyAlignment="1">
      <alignment horizontal="center" vertical="center"/>
    </xf>
    <xf numFmtId="14" fontId="32" fillId="13" borderId="4" xfId="24" applyNumberFormat="1" applyFont="1" applyFill="1" applyBorder="1" applyAlignment="1">
      <alignment horizontal="center" vertical="center" wrapText="1"/>
    </xf>
    <xf numFmtId="2" fontId="30" fillId="13" borderId="4" xfId="24" applyNumberFormat="1" applyFont="1" applyFill="1" applyBorder="1" applyAlignment="1">
      <alignment horizontal="center" vertical="center"/>
    </xf>
    <xf numFmtId="1" fontId="30" fillId="13" borderId="4" xfId="24" applyNumberFormat="1" applyFont="1" applyFill="1" applyBorder="1" applyAlignment="1">
      <alignment horizontal="center" vertical="center"/>
    </xf>
    <xf numFmtId="0" fontId="30" fillId="13" borderId="4" xfId="24" applyFont="1" applyFill="1" applyBorder="1" applyAlignment="1">
      <alignment horizontal="center" vertical="center"/>
    </xf>
    <xf numFmtId="9" fontId="31" fillId="4" borderId="4" xfId="24" applyNumberFormat="1" applyFont="1" applyFill="1" applyBorder="1" applyAlignment="1">
      <alignment horizontal="center" vertical="center"/>
    </xf>
    <xf numFmtId="9" fontId="30" fillId="13" borderId="4" xfId="25" applyFont="1" applyFill="1" applyBorder="1" applyAlignment="1">
      <alignment horizontal="center" vertical="center"/>
    </xf>
    <xf numFmtId="0" fontId="31" fillId="0" borderId="4" xfId="5" applyFont="1" applyBorder="1" applyAlignment="1">
      <alignment vertical="top" wrapText="1"/>
    </xf>
    <xf numFmtId="9" fontId="31" fillId="13" borderId="4" xfId="25" applyFont="1" applyFill="1" applyBorder="1" applyAlignment="1">
      <alignment horizontal="center" vertical="center" wrapText="1"/>
    </xf>
    <xf numFmtId="0" fontId="50" fillId="13" borderId="4" xfId="23" applyNumberFormat="1" applyFont="1" applyFill="1" applyBorder="1" applyAlignment="1">
      <alignment horizontal="justify" vertical="center" wrapText="1"/>
    </xf>
    <xf numFmtId="0" fontId="50" fillId="13" borderId="11" xfId="23" applyFont="1" applyFill="1" applyBorder="1" applyAlignment="1">
      <alignment vertical="center" wrapText="1"/>
    </xf>
    <xf numFmtId="0" fontId="50" fillId="13" borderId="11" xfId="5" applyFont="1" applyFill="1" applyBorder="1" applyAlignment="1">
      <alignment horizontal="justify" vertical="center" wrapText="1"/>
    </xf>
    <xf numFmtId="0" fontId="50" fillId="13" borderId="11" xfId="23" applyFont="1" applyFill="1" applyBorder="1" applyAlignment="1">
      <alignment horizontal="center" vertical="center" wrapText="1"/>
    </xf>
    <xf numFmtId="14" fontId="50" fillId="13" borderId="11" xfId="23" applyNumberFormat="1" applyFont="1" applyFill="1" applyBorder="1" applyAlignment="1">
      <alignment vertical="center"/>
    </xf>
    <xf numFmtId="14" fontId="50" fillId="13" borderId="11" xfId="23" applyNumberFormat="1" applyFont="1" applyFill="1" applyBorder="1" applyAlignment="1">
      <alignment vertical="center" wrapText="1"/>
    </xf>
    <xf numFmtId="0" fontId="107" fillId="13" borderId="4" xfId="24" applyFont="1" applyFill="1" applyBorder="1" applyAlignment="1">
      <alignment horizontal="center" vertical="center"/>
    </xf>
    <xf numFmtId="9" fontId="111" fillId="13" borderId="1" xfId="25" applyFont="1" applyFill="1" applyBorder="1" applyAlignment="1">
      <alignment vertical="center" wrapText="1"/>
    </xf>
    <xf numFmtId="0" fontId="50" fillId="13" borderId="4" xfId="5" applyFont="1" applyFill="1" applyBorder="1" applyAlignment="1">
      <alignment horizontal="justify" vertical="center"/>
    </xf>
    <xf numFmtId="0" fontId="31" fillId="0" borderId="4" xfId="5" applyFont="1" applyBorder="1" applyAlignment="1">
      <alignment horizontal="left" vertical="center" wrapText="1"/>
    </xf>
    <xf numFmtId="9" fontId="111" fillId="13" borderId="4" xfId="25" applyFont="1" applyFill="1" applyBorder="1" applyAlignment="1">
      <alignment vertical="center" wrapText="1"/>
    </xf>
    <xf numFmtId="0" fontId="50" fillId="13" borderId="4" xfId="23" applyNumberFormat="1" applyFont="1" applyFill="1" applyBorder="1" applyAlignment="1">
      <alignment vertical="center" wrapText="1"/>
    </xf>
    <xf numFmtId="0" fontId="50" fillId="13" borderId="4" xfId="5" applyNumberFormat="1" applyFont="1" applyFill="1" applyBorder="1" applyAlignment="1">
      <alignment vertical="center" wrapText="1"/>
    </xf>
    <xf numFmtId="166" fontId="30" fillId="13" borderId="4" xfId="24" applyNumberFormat="1" applyFont="1" applyFill="1" applyBorder="1" applyAlignment="1">
      <alignment horizontal="center" vertical="center"/>
    </xf>
    <xf numFmtId="9" fontId="31" fillId="13" borderId="4" xfId="25" applyFont="1" applyFill="1" applyBorder="1" applyAlignment="1">
      <alignment horizontal="left" vertical="center" wrapText="1"/>
    </xf>
    <xf numFmtId="9" fontId="50" fillId="13" borderId="4" xfId="25" applyFont="1" applyFill="1" applyBorder="1" applyAlignment="1">
      <alignment horizontal="left" vertical="center" wrapText="1"/>
    </xf>
    <xf numFmtId="9" fontId="50" fillId="13" borderId="4" xfId="23" applyNumberFormat="1" applyFont="1" applyFill="1" applyBorder="1" applyAlignment="1">
      <alignment horizontal="center" vertical="center"/>
    </xf>
    <xf numFmtId="9" fontId="80" fillId="13" borderId="4" xfId="25" applyFont="1" applyFill="1" applyBorder="1" applyAlignment="1">
      <alignment horizontal="center" vertical="center" wrapText="1"/>
    </xf>
    <xf numFmtId="0" fontId="80" fillId="13" borderId="4" xfId="23" applyNumberFormat="1" applyFont="1" applyFill="1" applyBorder="1" applyAlignment="1">
      <alignment horizontal="left" vertical="center" wrapText="1"/>
    </xf>
    <xf numFmtId="0" fontId="80" fillId="13" borderId="4" xfId="23" applyNumberFormat="1" applyFont="1" applyFill="1" applyBorder="1" applyAlignment="1">
      <alignment horizontal="center" vertical="center" wrapText="1"/>
    </xf>
    <xf numFmtId="0" fontId="77" fillId="0" borderId="4" xfId="23" applyFont="1" applyFill="1" applyBorder="1" applyAlignment="1">
      <alignment horizontal="center" vertical="center" wrapText="1"/>
    </xf>
    <xf numFmtId="0" fontId="77" fillId="0" borderId="4" xfId="23" applyFont="1" applyFill="1" applyBorder="1" applyAlignment="1">
      <alignment horizontal="center" vertical="center"/>
    </xf>
    <xf numFmtId="2" fontId="30" fillId="0" borderId="4" xfId="23" applyNumberFormat="1" applyFont="1" applyFill="1" applyBorder="1" applyAlignment="1">
      <alignment horizontal="center" vertical="center"/>
    </xf>
    <xf numFmtId="0" fontId="78" fillId="13" borderId="0" xfId="23" applyNumberFormat="1" applyFont="1" applyFill="1" applyBorder="1" applyAlignment="1">
      <alignment horizontal="left" vertical="center" wrapText="1"/>
    </xf>
    <xf numFmtId="0" fontId="78" fillId="13" borderId="0" xfId="23" applyNumberFormat="1" applyFont="1" applyFill="1" applyBorder="1" applyAlignment="1">
      <alignment horizontal="center" vertical="center" wrapText="1"/>
    </xf>
    <xf numFmtId="0" fontId="29" fillId="12" borderId="4" xfId="24" applyFont="1" applyFill="1" applyBorder="1" applyAlignment="1">
      <alignment horizontal="center" vertical="center"/>
    </xf>
    <xf numFmtId="0" fontId="28" fillId="12" borderId="4" xfId="24" applyFont="1" applyFill="1" applyBorder="1" applyAlignment="1">
      <alignment horizontal="center" vertical="center"/>
    </xf>
    <xf numFmtId="9" fontId="77" fillId="13" borderId="0" xfId="23" applyNumberFormat="1" applyFont="1" applyFill="1" applyBorder="1" applyAlignment="1">
      <alignment horizontal="center" vertical="center"/>
    </xf>
    <xf numFmtId="0" fontId="77" fillId="13" borderId="0" xfId="23" applyFont="1" applyFill="1" applyBorder="1" applyAlignment="1">
      <alignment horizontal="center" vertical="center" wrapText="1"/>
    </xf>
    <xf numFmtId="0" fontId="27" fillId="12" borderId="4" xfId="24" applyFont="1" applyFill="1" applyBorder="1" applyAlignment="1">
      <alignment horizontal="center" vertical="center"/>
    </xf>
    <xf numFmtId="9" fontId="26" fillId="4" borderId="4" xfId="24" applyNumberFormat="1" applyFont="1" applyFill="1" applyBorder="1" applyAlignment="1">
      <alignment horizontal="center" vertical="center"/>
    </xf>
    <xf numFmtId="0" fontId="27" fillId="12" borderId="4" xfId="24" applyFont="1" applyFill="1" applyBorder="1" applyAlignment="1">
      <alignment vertical="center"/>
    </xf>
    <xf numFmtId="14" fontId="77" fillId="13" borderId="6" xfId="23" applyNumberFormat="1" applyFont="1" applyFill="1" applyBorder="1" applyAlignment="1">
      <alignment wrapText="1"/>
    </xf>
    <xf numFmtId="0" fontId="30" fillId="13" borderId="0" xfId="23" applyFont="1" applyFill="1" applyAlignment="1">
      <alignment horizontal="center" vertical="center"/>
    </xf>
    <xf numFmtId="0" fontId="35" fillId="13" borderId="0" xfId="23" applyFont="1" applyFill="1" applyAlignment="1">
      <alignment horizontal="center" vertical="center"/>
    </xf>
    <xf numFmtId="0" fontId="4" fillId="0" borderId="0" xfId="26" applyAlignment="1">
      <alignment wrapText="1"/>
    </xf>
    <xf numFmtId="0" fontId="35" fillId="13" borderId="4" xfId="26" applyFont="1" applyFill="1" applyBorder="1" applyAlignment="1">
      <alignment horizontal="center" vertical="center" wrapText="1"/>
    </xf>
    <xf numFmtId="1" fontId="35" fillId="13" borderId="4" xfId="26" applyNumberFormat="1" applyFont="1" applyFill="1" applyBorder="1" applyAlignment="1">
      <alignment vertical="center" wrapText="1"/>
    </xf>
    <xf numFmtId="0" fontId="34" fillId="14" borderId="1" xfId="26" applyFont="1" applyFill="1" applyBorder="1" applyAlignment="1">
      <alignment horizontal="center" vertical="center" wrapText="1"/>
    </xf>
    <xf numFmtId="0" fontId="34" fillId="14" borderId="10" xfId="26" applyFont="1" applyFill="1" applyBorder="1" applyAlignment="1">
      <alignment horizontal="center" vertical="center" wrapText="1"/>
    </xf>
    <xf numFmtId="0" fontId="77" fillId="13" borderId="4" xfId="26" applyFont="1" applyFill="1" applyBorder="1" applyAlignment="1">
      <alignment horizontal="center" vertical="center" wrapText="1"/>
    </xf>
    <xf numFmtId="0" fontId="77" fillId="13" borderId="4" xfId="26" applyFont="1" applyFill="1" applyBorder="1" applyAlignment="1">
      <alignment horizontal="justify" vertical="center" wrapText="1"/>
    </xf>
    <xf numFmtId="14" fontId="14" fillId="0" borderId="4" xfId="26" applyNumberFormat="1" applyFont="1" applyFill="1" applyBorder="1" applyAlignment="1">
      <alignment horizontal="center" vertical="center" wrapText="1"/>
    </xf>
    <xf numFmtId="1" fontId="30" fillId="13" borderId="4" xfId="26" applyNumberFormat="1" applyFont="1" applyFill="1" applyBorder="1" applyAlignment="1">
      <alignment horizontal="center" vertical="center" wrapText="1"/>
    </xf>
    <xf numFmtId="0" fontId="30" fillId="13" borderId="4" xfId="26" applyFont="1" applyFill="1" applyBorder="1" applyAlignment="1">
      <alignment horizontal="center" vertical="center" wrapText="1"/>
    </xf>
    <xf numFmtId="9" fontId="31" fillId="4" borderId="4" xfId="26" applyNumberFormat="1" applyFont="1" applyFill="1" applyBorder="1" applyAlignment="1">
      <alignment horizontal="center" vertical="center"/>
    </xf>
    <xf numFmtId="0" fontId="75" fillId="0" borderId="4" xfId="26" applyFont="1" applyBorder="1" applyAlignment="1">
      <alignment horizontal="left" vertical="center" wrapText="1"/>
    </xf>
    <xf numFmtId="14" fontId="14" fillId="0" borderId="1" xfId="26" applyNumberFormat="1" applyFont="1" applyFill="1" applyBorder="1" applyAlignment="1">
      <alignment horizontal="center" vertical="center" wrapText="1"/>
    </xf>
    <xf numFmtId="0" fontId="75" fillId="0" borderId="4" xfId="26" applyFont="1" applyBorder="1" applyAlignment="1">
      <alignment vertical="center" wrapText="1"/>
    </xf>
    <xf numFmtId="0" fontId="4" fillId="0" borderId="4" xfId="26" applyBorder="1" applyAlignment="1">
      <alignment vertical="center" wrapText="1"/>
    </xf>
    <xf numFmtId="0" fontId="4" fillId="0" borderId="4" xfId="26" applyBorder="1" applyAlignment="1">
      <alignment horizontal="center" vertical="center" wrapText="1"/>
    </xf>
    <xf numFmtId="0" fontId="14" fillId="0" borderId="4" xfId="26" applyFont="1" applyFill="1" applyBorder="1" applyAlignment="1">
      <alignment horizontal="justify" vertical="center" wrapText="1"/>
    </xf>
    <xf numFmtId="0" fontId="14" fillId="0" borderId="4" xfId="26" applyFont="1" applyFill="1" applyBorder="1" applyAlignment="1">
      <alignment horizontal="center" vertical="center" wrapText="1"/>
    </xf>
    <xf numFmtId="14" fontId="14" fillId="0" borderId="1" xfId="26" applyNumberFormat="1" applyFont="1" applyFill="1" applyBorder="1" applyAlignment="1">
      <alignment vertical="center" wrapText="1"/>
    </xf>
    <xf numFmtId="1" fontId="30" fillId="13" borderId="1" xfId="26" applyNumberFormat="1" applyFont="1" applyFill="1" applyBorder="1" applyAlignment="1">
      <alignment horizontal="center" vertical="center" wrapText="1"/>
    </xf>
    <xf numFmtId="14" fontId="77" fillId="13" borderId="11" xfId="26" applyNumberFormat="1" applyFont="1" applyFill="1" applyBorder="1" applyAlignment="1">
      <alignment horizontal="center" vertical="center" wrapText="1"/>
    </xf>
    <xf numFmtId="0" fontId="4" fillId="0" borderId="4" xfId="26" applyFont="1" applyBorder="1" applyAlignment="1">
      <alignment vertical="center" wrapText="1"/>
    </xf>
    <xf numFmtId="0" fontId="14" fillId="0" borderId="30" xfId="5" applyFont="1" applyBorder="1" applyAlignment="1">
      <alignment horizontal="justify" vertical="center" wrapText="1"/>
    </xf>
    <xf numFmtId="9" fontId="14" fillId="0" borderId="4" xfId="26" applyNumberFormat="1" applyFont="1" applyFill="1" applyBorder="1" applyAlignment="1">
      <alignment horizontal="center" vertical="center"/>
    </xf>
    <xf numFmtId="1" fontId="30" fillId="0" borderId="1" xfId="26" applyNumberFormat="1" applyFont="1" applyFill="1" applyBorder="1" applyAlignment="1">
      <alignment horizontal="center" vertical="center" wrapText="1"/>
    </xf>
    <xf numFmtId="14" fontId="77" fillId="13" borderId="4" xfId="26" applyNumberFormat="1" applyFont="1" applyFill="1" applyBorder="1" applyAlignment="1">
      <alignment horizontal="center" vertical="center" wrapText="1"/>
    </xf>
    <xf numFmtId="0" fontId="14" fillId="0" borderId="31" xfId="5" applyFont="1" applyBorder="1" applyAlignment="1">
      <alignment horizontal="justify" vertical="center" wrapText="1"/>
    </xf>
    <xf numFmtId="0" fontId="14" fillId="0" borderId="4" xfId="26" applyFont="1" applyFill="1" applyBorder="1" applyAlignment="1">
      <alignment horizontal="center" vertical="center"/>
    </xf>
    <xf numFmtId="0" fontId="75" fillId="0" borderId="4" xfId="26" applyFont="1" applyBorder="1" applyAlignment="1">
      <alignment wrapText="1"/>
    </xf>
    <xf numFmtId="9" fontId="14" fillId="0" borderId="4" xfId="26" applyNumberFormat="1" applyFont="1" applyFill="1" applyBorder="1" applyAlignment="1">
      <alignment horizontal="center" vertical="center" wrapText="1"/>
    </xf>
    <xf numFmtId="14" fontId="14" fillId="0" borderId="4" xfId="26" applyNumberFormat="1" applyFont="1" applyFill="1" applyBorder="1" applyAlignment="1">
      <alignment horizontal="center" vertical="center"/>
    </xf>
    <xf numFmtId="9" fontId="77" fillId="13" borderId="4" xfId="26" applyNumberFormat="1" applyFont="1" applyFill="1" applyBorder="1" applyAlignment="1">
      <alignment horizontal="center" vertical="center" wrapText="1"/>
    </xf>
    <xf numFmtId="0" fontId="4" fillId="0" borderId="4" xfId="26" applyBorder="1" applyAlignment="1">
      <alignment wrapText="1"/>
    </xf>
    <xf numFmtId="0" fontId="14" fillId="0" borderId="1" xfId="26" applyFont="1" applyFill="1" applyBorder="1" applyAlignment="1">
      <alignment horizontal="justify" vertical="center" wrapText="1"/>
    </xf>
    <xf numFmtId="9" fontId="14" fillId="0" borderId="1" xfId="26" applyNumberFormat="1" applyFont="1" applyFill="1" applyBorder="1" applyAlignment="1">
      <alignment horizontal="center" vertical="center" wrapText="1"/>
    </xf>
    <xf numFmtId="14" fontId="14" fillId="0" borderId="1" xfId="26" applyNumberFormat="1" applyFont="1" applyFill="1" applyBorder="1" applyAlignment="1">
      <alignment horizontal="center" vertical="center"/>
    </xf>
    <xf numFmtId="0" fontId="4" fillId="0" borderId="4" xfId="26" applyFont="1" applyBorder="1" applyAlignment="1">
      <alignment wrapText="1"/>
    </xf>
    <xf numFmtId="0" fontId="77" fillId="13" borderId="1" xfId="26" applyFont="1" applyFill="1" applyBorder="1" applyAlignment="1">
      <alignment horizontal="center" vertical="center" wrapText="1"/>
    </xf>
    <xf numFmtId="0" fontId="30" fillId="13" borderId="1" xfId="26" applyFont="1" applyFill="1" applyBorder="1" applyAlignment="1">
      <alignment horizontal="center" vertical="center" wrapText="1"/>
    </xf>
    <xf numFmtId="0" fontId="29" fillId="12" borderId="4" xfId="26" applyFont="1" applyFill="1" applyBorder="1" applyAlignment="1">
      <alignment horizontal="center" vertical="center"/>
    </xf>
    <xf numFmtId="0" fontId="28" fillId="12" borderId="4" xfId="26" applyFont="1" applyFill="1" applyBorder="1" applyAlignment="1">
      <alignment horizontal="center" vertical="center"/>
    </xf>
    <xf numFmtId="0" fontId="4" fillId="0" borderId="4" xfId="26" applyBorder="1"/>
    <xf numFmtId="0" fontId="27" fillId="12" borderId="4" xfId="26" applyFont="1" applyFill="1" applyBorder="1" applyAlignment="1">
      <alignment horizontal="center" vertical="center"/>
    </xf>
    <xf numFmtId="9" fontId="26" fillId="4" borderId="4" xfId="26" applyNumberFormat="1" applyFont="1" applyFill="1" applyBorder="1" applyAlignment="1">
      <alignment horizontal="center" vertical="center"/>
    </xf>
    <xf numFmtId="0" fontId="77" fillId="13" borderId="4" xfId="27" applyFont="1" applyFill="1" applyBorder="1" applyAlignment="1">
      <alignment horizontal="justify" vertical="center"/>
    </xf>
    <xf numFmtId="0" fontId="4" fillId="0" borderId="0" xfId="26" applyAlignment="1">
      <alignment horizontal="center" wrapText="1"/>
    </xf>
    <xf numFmtId="0" fontId="73" fillId="0" borderId="16" xfId="5" applyFont="1" applyBorder="1" applyAlignment="1">
      <alignment vertical="center" wrapText="1"/>
    </xf>
    <xf numFmtId="0" fontId="73" fillId="0" borderId="9" xfId="5" applyFont="1" applyBorder="1" applyAlignment="1">
      <alignment vertical="center" wrapText="1"/>
    </xf>
    <xf numFmtId="0" fontId="73" fillId="0" borderId="8" xfId="5" applyFont="1" applyBorder="1" applyAlignment="1">
      <alignment vertical="center" wrapText="1"/>
    </xf>
    <xf numFmtId="0" fontId="73" fillId="0" borderId="2" xfId="5" applyFont="1" applyBorder="1" applyAlignment="1">
      <alignment vertical="center" wrapText="1"/>
    </xf>
    <xf numFmtId="0" fontId="73" fillId="0" borderId="0" xfId="5" applyFont="1" applyBorder="1" applyAlignment="1">
      <alignment vertical="center" wrapText="1"/>
    </xf>
    <xf numFmtId="0" fontId="73" fillId="0" borderId="3" xfId="5" applyFont="1" applyBorder="1" applyAlignment="1">
      <alignment vertical="center" wrapText="1"/>
    </xf>
    <xf numFmtId="0" fontId="73" fillId="0" borderId="15" xfId="5" applyFont="1" applyBorder="1" applyAlignment="1">
      <alignment vertical="center" wrapText="1"/>
    </xf>
    <xf numFmtId="0" fontId="73" fillId="0" borderId="14" xfId="5" applyFont="1" applyBorder="1" applyAlignment="1">
      <alignment vertical="center" wrapText="1"/>
    </xf>
    <xf numFmtId="0" fontId="73" fillId="0" borderId="13" xfId="5" applyFont="1" applyBorder="1" applyAlignment="1">
      <alignment vertical="center" wrapText="1"/>
    </xf>
    <xf numFmtId="0" fontId="35" fillId="13" borderId="5" xfId="18" applyFont="1" applyFill="1" applyBorder="1" applyAlignment="1">
      <alignment vertical="center" wrapText="1"/>
    </xf>
    <xf numFmtId="0" fontId="36" fillId="12" borderId="6" xfId="0" applyFont="1" applyFill="1" applyBorder="1" applyAlignment="1">
      <alignment horizontal="center" vertical="center" wrapText="1"/>
    </xf>
    <xf numFmtId="0" fontId="50" fillId="13" borderId="4" xfId="2" applyFont="1" applyFill="1" applyBorder="1" applyAlignment="1">
      <alignment horizontal="justify" vertical="center" wrapText="1"/>
    </xf>
    <xf numFmtId="0" fontId="31" fillId="0" borderId="0" xfId="28" applyFont="1" applyFill="1" applyBorder="1" applyAlignment="1">
      <alignment horizontal="center" vertical="center"/>
    </xf>
    <xf numFmtId="0" fontId="31" fillId="0" borderId="0" xfId="28" applyFont="1" applyFill="1" applyBorder="1" applyAlignment="1">
      <alignment horizontal="center" vertical="center" wrapText="1"/>
    </xf>
    <xf numFmtId="0" fontId="31" fillId="13" borderId="0" xfId="28" applyFont="1" applyFill="1" applyAlignment="1">
      <alignment horizontal="center" vertical="center"/>
    </xf>
    <xf numFmtId="0" fontId="89" fillId="0" borderId="0" xfId="28" applyFont="1" applyFill="1" applyBorder="1" applyAlignment="1">
      <alignment vertical="center"/>
    </xf>
    <xf numFmtId="0" fontId="89" fillId="0" borderId="0" xfId="28" applyFont="1" applyFill="1" applyBorder="1" applyAlignment="1">
      <alignment vertical="center" wrapText="1"/>
    </xf>
    <xf numFmtId="0" fontId="14" fillId="0" borderId="0" xfId="28" applyFont="1" applyFill="1" applyBorder="1" applyAlignment="1">
      <alignment vertical="center"/>
    </xf>
    <xf numFmtId="0" fontId="14" fillId="13" borderId="56" xfId="28" applyFont="1" applyFill="1" applyBorder="1" applyAlignment="1">
      <alignment vertical="center"/>
    </xf>
    <xf numFmtId="0" fontId="14" fillId="13" borderId="57" xfId="28" applyFont="1" applyFill="1" applyBorder="1" applyAlignment="1">
      <alignment vertical="center"/>
    </xf>
    <xf numFmtId="0" fontId="14" fillId="0" borderId="57" xfId="28" applyFont="1" applyBorder="1" applyAlignment="1">
      <alignment vertical="center"/>
    </xf>
    <xf numFmtId="0" fontId="88" fillId="13" borderId="9" xfId="28" applyFont="1" applyFill="1" applyBorder="1" applyAlignment="1">
      <alignment horizontal="justify" vertical="center" wrapText="1"/>
    </xf>
    <xf numFmtId="0" fontId="88" fillId="13" borderId="4" xfId="28" applyFont="1" applyFill="1" applyBorder="1" applyAlignment="1">
      <alignment horizontal="justify" vertical="center" wrapText="1"/>
    </xf>
    <xf numFmtId="0" fontId="36" fillId="12" borderId="2" xfId="0" applyFont="1" applyFill="1" applyBorder="1" applyAlignment="1">
      <alignment horizontal="center" vertical="center" wrapText="1"/>
    </xf>
    <xf numFmtId="0" fontId="36" fillId="12" borderId="3" xfId="0" applyFont="1" applyFill="1" applyBorder="1" applyAlignment="1">
      <alignment horizontal="center" vertical="center" wrapText="1"/>
    </xf>
    <xf numFmtId="0" fontId="35" fillId="13" borderId="10" xfId="0" applyFont="1" applyFill="1" applyBorder="1" applyAlignment="1">
      <alignment vertical="center" wrapText="1"/>
    </xf>
    <xf numFmtId="0" fontId="35" fillId="13" borderId="2" xfId="0" applyFont="1" applyFill="1" applyBorder="1" applyAlignment="1">
      <alignment vertical="center" wrapText="1"/>
    </xf>
    <xf numFmtId="0" fontId="35" fillId="13" borderId="0" xfId="0" applyFont="1" applyFill="1" applyBorder="1" applyAlignment="1">
      <alignment vertical="center" wrapText="1"/>
    </xf>
    <xf numFmtId="0" fontId="35" fillId="13" borderId="14" xfId="0" applyFont="1" applyFill="1" applyBorder="1" applyAlignment="1">
      <alignment vertical="center" wrapText="1"/>
    </xf>
    <xf numFmtId="0" fontId="35" fillId="13" borderId="13" xfId="0" applyFont="1" applyFill="1" applyBorder="1" applyAlignment="1">
      <alignment vertical="center" wrapText="1"/>
    </xf>
    <xf numFmtId="0" fontId="34" fillId="14" borderId="10" xfId="5" applyFont="1" applyFill="1" applyBorder="1" applyAlignment="1">
      <alignment horizontal="center" vertical="center" wrapText="1"/>
    </xf>
    <xf numFmtId="0" fontId="50" fillId="13" borderId="4" xfId="28" applyFont="1" applyFill="1" applyBorder="1" applyAlignment="1">
      <alignment horizontal="justify" vertical="center" wrapText="1"/>
    </xf>
    <xf numFmtId="0" fontId="50" fillId="13" borderId="4" xfId="28" applyFont="1" applyFill="1" applyBorder="1" applyAlignment="1">
      <alignment horizontal="center" vertical="center" wrapText="1"/>
    </xf>
    <xf numFmtId="14" fontId="50" fillId="13" borderId="4" xfId="28" applyNumberFormat="1" applyFont="1" applyFill="1" applyBorder="1" applyAlignment="1">
      <alignment horizontal="justify" vertical="center" wrapText="1"/>
    </xf>
    <xf numFmtId="9" fontId="30" fillId="13" borderId="4" xfId="29" applyFont="1" applyFill="1" applyBorder="1" applyAlignment="1">
      <alignment horizontal="center" vertical="center"/>
    </xf>
    <xf numFmtId="9" fontId="77" fillId="13" borderId="4" xfId="29" applyFont="1" applyFill="1" applyBorder="1" applyAlignment="1">
      <alignment horizontal="justify" vertical="center" wrapText="1"/>
    </xf>
    <xf numFmtId="0" fontId="40" fillId="13" borderId="4" xfId="28" applyFont="1" applyFill="1" applyBorder="1" applyAlignment="1">
      <alignment horizontal="justify" vertical="center"/>
    </xf>
    <xf numFmtId="14" fontId="31" fillId="13" borderId="4" xfId="28" applyNumberFormat="1" applyFont="1" applyFill="1" applyBorder="1" applyAlignment="1">
      <alignment horizontal="justify" vertical="center" wrapText="1"/>
    </xf>
    <xf numFmtId="14" fontId="50" fillId="13" borderId="4" xfId="28" applyNumberFormat="1" applyFont="1" applyFill="1" applyBorder="1" applyAlignment="1">
      <alignment vertical="center" wrapText="1"/>
    </xf>
    <xf numFmtId="14" fontId="32" fillId="13" borderId="4" xfId="0" applyNumberFormat="1" applyFont="1" applyFill="1" applyBorder="1" applyAlignment="1">
      <alignment vertical="center" wrapText="1"/>
    </xf>
    <xf numFmtId="2" fontId="30" fillId="13" borderId="4" xfId="0" applyNumberFormat="1" applyFont="1" applyFill="1" applyBorder="1" applyAlignment="1">
      <alignment vertical="center"/>
    </xf>
    <xf numFmtId="0" fontId="50" fillId="13" borderId="69" xfId="2" applyFont="1" applyFill="1" applyBorder="1" applyAlignment="1">
      <alignment horizontal="justify" vertical="center"/>
    </xf>
    <xf numFmtId="0" fontId="50" fillId="13" borderId="11" xfId="2" applyFont="1" applyFill="1" applyBorder="1" applyAlignment="1">
      <alignment horizontal="justify" vertical="center"/>
    </xf>
    <xf numFmtId="14" fontId="50" fillId="13" borderId="4" xfId="28" applyNumberFormat="1" applyFont="1" applyFill="1" applyBorder="1" applyAlignment="1">
      <alignment vertical="center"/>
    </xf>
    <xf numFmtId="0" fontId="50" fillId="13" borderId="4" xfId="28" applyFont="1" applyFill="1" applyBorder="1" applyAlignment="1">
      <alignment horizontal="center" vertical="center"/>
    </xf>
    <xf numFmtId="0" fontId="50" fillId="13" borderId="4" xfId="28" applyFont="1" applyFill="1" applyBorder="1" applyAlignment="1">
      <alignment horizontal="justify" vertical="center"/>
    </xf>
    <xf numFmtId="0" fontId="50" fillId="13" borderId="10" xfId="28" applyNumberFormat="1" applyFont="1" applyFill="1" applyBorder="1" applyAlignment="1">
      <alignment horizontal="center" vertical="center" wrapText="1"/>
    </xf>
    <xf numFmtId="0" fontId="50" fillId="13" borderId="4" xfId="28" applyNumberFormat="1" applyFont="1" applyFill="1" applyBorder="1" applyAlignment="1">
      <alignment horizontal="center" vertical="center" wrapText="1"/>
    </xf>
    <xf numFmtId="0" fontId="30" fillId="13" borderId="4" xfId="0" applyFont="1" applyFill="1" applyBorder="1" applyAlignment="1">
      <alignment vertical="center"/>
    </xf>
    <xf numFmtId="0" fontId="50" fillId="13" borderId="71" xfId="2" applyFont="1" applyFill="1" applyBorder="1" applyAlignment="1">
      <alignment horizontal="justify" vertical="center"/>
    </xf>
    <xf numFmtId="0" fontId="50" fillId="13" borderId="72" xfId="2" applyFont="1" applyFill="1" applyBorder="1" applyAlignment="1">
      <alignment horizontal="justify" vertical="center"/>
    </xf>
    <xf numFmtId="2" fontId="33" fillId="0" borderId="4" xfId="0" applyNumberFormat="1" applyFont="1" applyFill="1" applyBorder="1" applyAlignment="1">
      <alignment vertical="center"/>
    </xf>
    <xf numFmtId="0" fontId="50" fillId="13" borderId="4" xfId="28" applyFont="1" applyFill="1" applyBorder="1" applyAlignment="1">
      <alignment vertical="center"/>
    </xf>
    <xf numFmtId="14" fontId="50" fillId="13" borderId="4" xfId="28" applyNumberFormat="1" applyFont="1" applyFill="1" applyBorder="1" applyAlignment="1">
      <alignment horizontal="justify" vertical="center"/>
    </xf>
    <xf numFmtId="0" fontId="50" fillId="13" borderId="63" xfId="28" applyNumberFormat="1" applyFont="1" applyFill="1" applyBorder="1" applyAlignment="1">
      <alignment horizontal="justify" vertical="center" wrapText="1"/>
    </xf>
    <xf numFmtId="0" fontId="50" fillId="13" borderId="4" xfId="28" applyNumberFormat="1" applyFont="1" applyFill="1" applyBorder="1" applyAlignment="1">
      <alignment horizontal="justify" vertical="center" wrapText="1"/>
    </xf>
    <xf numFmtId="0" fontId="31" fillId="0" borderId="4" xfId="28" applyFont="1" applyFill="1" applyBorder="1" applyAlignment="1">
      <alignment horizontal="center" vertical="center"/>
    </xf>
    <xf numFmtId="0" fontId="50" fillId="13" borderId="4" xfId="28" applyFont="1" applyFill="1" applyBorder="1" applyAlignment="1">
      <alignment horizontal="justify" wrapText="1"/>
    </xf>
    <xf numFmtId="0" fontId="35" fillId="13" borderId="0" xfId="28" applyFont="1" applyFill="1" applyAlignment="1">
      <alignment horizontal="center" vertical="center"/>
    </xf>
    <xf numFmtId="0" fontId="35" fillId="13" borderId="0" xfId="28" applyFont="1" applyFill="1" applyAlignment="1">
      <alignment horizontal="left" vertical="center"/>
    </xf>
    <xf numFmtId="0" fontId="28" fillId="12" borderId="11" xfId="0" applyFont="1" applyFill="1" applyBorder="1" applyAlignment="1">
      <alignment horizontal="center" vertical="center"/>
    </xf>
    <xf numFmtId="0" fontId="27" fillId="12" borderId="11" xfId="0" applyFont="1" applyFill="1" applyBorder="1" applyAlignment="1">
      <alignment horizontal="center" vertical="center"/>
    </xf>
    <xf numFmtId="49" fontId="77" fillId="13" borderId="0" xfId="17" applyNumberFormat="1" applyFont="1" applyFill="1" applyAlignment="1">
      <alignment horizontal="center" vertical="center"/>
    </xf>
    <xf numFmtId="0" fontId="114" fillId="0" borderId="0" xfId="0" applyFont="1" applyAlignment="1">
      <alignment horizontal="justify" vertical="center"/>
    </xf>
    <xf numFmtId="0" fontId="50" fillId="0" borderId="4" xfId="0" applyFont="1" applyBorder="1" applyAlignment="1">
      <alignment horizontal="justify" vertical="center" wrapText="1"/>
    </xf>
    <xf numFmtId="0" fontId="50" fillId="0" borderId="4" xfId="0" applyFont="1" applyBorder="1" applyAlignment="1">
      <alignment horizontal="justify" vertical="center"/>
    </xf>
    <xf numFmtId="0" fontId="42" fillId="16" borderId="4" xfId="5" applyFont="1" applyFill="1" applyBorder="1" applyAlignment="1">
      <alignment horizontal="center" vertical="center" wrapText="1"/>
    </xf>
    <xf numFmtId="0" fontId="44" fillId="0" borderId="4" xfId="5" applyFont="1" applyFill="1" applyBorder="1" applyAlignment="1">
      <alignment horizontal="center" vertical="center" wrapText="1"/>
    </xf>
    <xf numFmtId="0" fontId="50" fillId="13" borderId="4" xfId="28" applyFont="1" applyFill="1" applyBorder="1" applyAlignment="1">
      <alignment horizontal="center" vertical="center" wrapText="1"/>
    </xf>
    <xf numFmtId="15" fontId="42" fillId="2" borderId="0" xfId="5" applyNumberFormat="1" applyFont="1" applyFill="1" applyBorder="1" applyAlignment="1">
      <alignment horizontal="center" vertical="center" wrapText="1"/>
    </xf>
    <xf numFmtId="0" fontId="44" fillId="0" borderId="4" xfId="5" applyFont="1" applyBorder="1" applyAlignment="1">
      <alignment vertical="center" wrapText="1"/>
    </xf>
    <xf numFmtId="0" fontId="42" fillId="0" borderId="4" xfId="5" applyFont="1" applyFill="1" applyBorder="1" applyAlignment="1">
      <alignment vertical="center" wrapText="1"/>
    </xf>
    <xf numFmtId="0" fontId="44" fillId="0" borderId="0" xfId="5" applyFont="1" applyAlignment="1">
      <alignment vertical="center" wrapText="1"/>
    </xf>
    <xf numFmtId="1" fontId="44" fillId="0" borderId="0" xfId="5" applyNumberFormat="1" applyFont="1" applyFill="1" applyBorder="1" applyAlignment="1">
      <alignment horizontal="center" vertical="center" wrapText="1"/>
    </xf>
    <xf numFmtId="168" fontId="44" fillId="0" borderId="0" xfId="5" applyNumberFormat="1" applyFont="1" applyFill="1" applyBorder="1" applyAlignment="1">
      <alignment horizontal="center" vertical="center" wrapText="1"/>
    </xf>
    <xf numFmtId="10" fontId="42" fillId="13" borderId="0" xfId="5" applyNumberFormat="1" applyFont="1" applyFill="1" applyBorder="1" applyAlignment="1">
      <alignment horizontal="center" vertical="center" wrapText="1"/>
    </xf>
    <xf numFmtId="9" fontId="44" fillId="0" borderId="4" xfId="14" applyFont="1" applyFill="1" applyBorder="1" applyAlignment="1">
      <alignment horizontal="center" vertical="center" wrapText="1"/>
    </xf>
    <xf numFmtId="0" fontId="116" fillId="0" borderId="0" xfId="0" applyFont="1" applyAlignment="1">
      <alignment vertical="center" wrapText="1"/>
    </xf>
    <xf numFmtId="0" fontId="116" fillId="0" borderId="0" xfId="0" applyFont="1" applyAlignment="1">
      <alignment horizontal="justify" vertical="center"/>
    </xf>
    <xf numFmtId="0" fontId="14" fillId="13" borderId="1" xfId="0" applyFont="1" applyFill="1" applyBorder="1" applyAlignment="1">
      <alignment horizontal="center" vertical="center" wrapText="1"/>
    </xf>
    <xf numFmtId="0" fontId="80" fillId="13" borderId="1" xfId="10" applyNumberFormat="1" applyFont="1" applyFill="1" applyBorder="1" applyAlignment="1">
      <alignment horizontal="justify" vertical="center" wrapText="1"/>
    </xf>
    <xf numFmtId="0" fontId="80" fillId="13" borderId="1" xfId="2" applyFont="1" applyFill="1" applyBorder="1" applyAlignment="1">
      <alignment horizontal="justify" vertical="center" wrapText="1"/>
    </xf>
    <xf numFmtId="0" fontId="107" fillId="13" borderId="1" xfId="0" applyFont="1" applyFill="1" applyBorder="1" applyAlignment="1">
      <alignment horizontal="center" vertical="center" wrapText="1"/>
    </xf>
    <xf numFmtId="0" fontId="14" fillId="13" borderId="1" xfId="0" applyNumberFormat="1" applyFont="1" applyFill="1" applyBorder="1" applyAlignment="1">
      <alignment horizontal="center" vertical="center" wrapText="1"/>
    </xf>
    <xf numFmtId="0" fontId="12" fillId="13" borderId="4" xfId="0" applyFont="1" applyFill="1" applyBorder="1" applyAlignment="1">
      <alignment horizontal="justify" vertical="center"/>
    </xf>
    <xf numFmtId="1" fontId="30" fillId="13" borderId="11" xfId="24" applyNumberFormat="1" applyFont="1" applyFill="1" applyBorder="1" applyAlignment="1">
      <alignment horizontal="center" vertical="center"/>
    </xf>
    <xf numFmtId="9" fontId="30" fillId="13" borderId="11" xfId="25" applyFont="1" applyFill="1" applyBorder="1" applyAlignment="1">
      <alignment horizontal="center" vertical="center"/>
    </xf>
    <xf numFmtId="0" fontId="75" fillId="0" borderId="11" xfId="26" applyFont="1" applyBorder="1" applyAlignment="1">
      <alignment horizontal="left" vertical="center" wrapText="1"/>
    </xf>
    <xf numFmtId="0" fontId="14" fillId="0" borderId="11" xfId="2" applyFont="1" applyFill="1" applyBorder="1" applyAlignment="1">
      <alignment horizontal="justify" vertical="center" wrapText="1"/>
    </xf>
    <xf numFmtId="0" fontId="14" fillId="0" borderId="4" xfId="2" applyFont="1" applyFill="1" applyBorder="1" applyAlignment="1">
      <alignment horizontal="justify" vertical="center" wrapText="1"/>
    </xf>
    <xf numFmtId="0" fontId="77" fillId="13" borderId="4" xfId="17" applyFont="1" applyFill="1" applyBorder="1" applyAlignment="1">
      <alignment horizontal="center" vertical="center"/>
    </xf>
    <xf numFmtId="1" fontId="77" fillId="13" borderId="4" xfId="26" applyNumberFormat="1" applyFont="1" applyFill="1" applyBorder="1" applyAlignment="1">
      <alignment horizontal="center" vertical="center" wrapText="1"/>
    </xf>
    <xf numFmtId="1" fontId="14" fillId="0" borderId="4" xfId="26" applyNumberFormat="1" applyFont="1" applyFill="1" applyBorder="1" applyAlignment="1">
      <alignment horizontal="center" vertical="center" wrapText="1"/>
    </xf>
    <xf numFmtId="0" fontId="17" fillId="0" borderId="4" xfId="26" applyFont="1" applyBorder="1" applyAlignment="1">
      <alignment horizontal="left" vertical="center" wrapText="1"/>
    </xf>
    <xf numFmtId="0" fontId="17" fillId="0" borderId="4" xfId="26" applyFont="1" applyBorder="1" applyAlignment="1">
      <alignment vertical="center" wrapText="1"/>
    </xf>
    <xf numFmtId="0" fontId="77" fillId="13" borderId="4" xfId="26" applyFont="1" applyFill="1" applyBorder="1" applyAlignment="1">
      <alignment vertical="center" wrapText="1"/>
    </xf>
    <xf numFmtId="0" fontId="14" fillId="0" borderId="4" xfId="5" applyFont="1" applyBorder="1" applyAlignment="1">
      <alignment horizontal="justify" vertical="center" wrapText="1"/>
    </xf>
    <xf numFmtId="0" fontId="14" fillId="0" borderId="4" xfId="26" applyFont="1" applyFill="1" applyBorder="1" applyAlignment="1">
      <alignment vertical="center" wrapText="1"/>
    </xf>
    <xf numFmtId="0" fontId="4" fillId="0" borderId="75" xfId="26" applyBorder="1" applyAlignment="1">
      <alignment vertical="center" wrapText="1"/>
    </xf>
    <xf numFmtId="0" fontId="4" fillId="0" borderId="75" xfId="26" applyBorder="1" applyAlignment="1">
      <alignment horizontal="center" vertical="center" wrapText="1"/>
    </xf>
    <xf numFmtId="0" fontId="4" fillId="0" borderId="75" xfId="26" applyFont="1" applyBorder="1" applyAlignment="1">
      <alignment vertical="center" wrapText="1"/>
    </xf>
    <xf numFmtId="0" fontId="4" fillId="0" borderId="75" xfId="26" applyBorder="1" applyAlignment="1">
      <alignment wrapText="1"/>
    </xf>
    <xf numFmtId="0" fontId="77" fillId="13" borderId="45" xfId="26" applyFont="1" applyFill="1" applyBorder="1" applyAlignment="1">
      <alignment vertical="center" wrapText="1"/>
    </xf>
    <xf numFmtId="0" fontId="30" fillId="13" borderId="43" xfId="26" applyFont="1" applyFill="1" applyBorder="1" applyAlignment="1">
      <alignment horizontal="center" vertical="center" wrapText="1"/>
    </xf>
    <xf numFmtId="0" fontId="14" fillId="0" borderId="43" xfId="26" applyFont="1" applyFill="1" applyBorder="1" applyAlignment="1">
      <alignment horizontal="justify" vertical="center" wrapText="1"/>
    </xf>
    <xf numFmtId="0" fontId="29" fillId="12" borderId="43" xfId="26" applyFont="1" applyFill="1" applyBorder="1" applyAlignment="1">
      <alignment horizontal="center" vertical="center"/>
    </xf>
    <xf numFmtId="0" fontId="28" fillId="12" borderId="43" xfId="26" applyFont="1" applyFill="1" applyBorder="1" applyAlignment="1">
      <alignment horizontal="center" vertical="center"/>
    </xf>
    <xf numFmtId="0" fontId="27" fillId="12" borderId="43" xfId="26" applyFont="1" applyFill="1" applyBorder="1" applyAlignment="1">
      <alignment horizontal="center" vertical="center"/>
    </xf>
    <xf numFmtId="9" fontId="26" fillId="4" borderId="43" xfId="26" applyNumberFormat="1" applyFont="1" applyFill="1" applyBorder="1" applyAlignment="1">
      <alignment horizontal="center" vertical="center"/>
    </xf>
    <xf numFmtId="0" fontId="4" fillId="0" borderId="43" xfId="26" applyBorder="1" applyAlignment="1">
      <alignment wrapText="1"/>
    </xf>
    <xf numFmtId="0" fontId="77" fillId="13" borderId="43" xfId="26" applyFont="1" applyFill="1" applyBorder="1" applyAlignment="1">
      <alignment horizontal="center" vertical="center" wrapText="1"/>
    </xf>
    <xf numFmtId="9" fontId="30" fillId="13" borderId="43" xfId="25" applyFont="1" applyFill="1" applyBorder="1" applyAlignment="1">
      <alignment horizontal="center" vertical="center"/>
    </xf>
    <xf numFmtId="0" fontId="77" fillId="13" borderId="43" xfId="27" applyFont="1" applyFill="1" applyBorder="1" applyAlignment="1">
      <alignment horizontal="justify" vertical="center"/>
    </xf>
    <xf numFmtId="0" fontId="77" fillId="13" borderId="76" xfId="27" applyFont="1" applyFill="1" applyBorder="1" applyAlignment="1">
      <alignment horizontal="justify" vertical="center"/>
    </xf>
    <xf numFmtId="0" fontId="14" fillId="0" borderId="11" xfId="2" applyFont="1" applyFill="1" applyBorder="1" applyAlignment="1">
      <alignment horizontal="center" vertical="center" wrapText="1"/>
    </xf>
    <xf numFmtId="14" fontId="14" fillId="0" borderId="11" xfId="26" applyNumberFormat="1" applyFont="1" applyFill="1" applyBorder="1" applyAlignment="1">
      <alignment horizontal="center" vertical="center" wrapText="1"/>
    </xf>
    <xf numFmtId="1" fontId="30" fillId="13" borderId="11" xfId="26" applyNumberFormat="1" applyFont="1" applyFill="1" applyBorder="1" applyAlignment="1">
      <alignment horizontal="center" vertical="center" wrapText="1"/>
    </xf>
    <xf numFmtId="0" fontId="30" fillId="13" borderId="11" xfId="26" applyFont="1" applyFill="1" applyBorder="1" applyAlignment="1">
      <alignment horizontal="center" vertical="center" wrapText="1"/>
    </xf>
    <xf numFmtId="9" fontId="31" fillId="4" borderId="11" xfId="26" applyNumberFormat="1" applyFont="1" applyFill="1" applyBorder="1" applyAlignment="1">
      <alignment horizontal="center" vertical="center"/>
    </xf>
    <xf numFmtId="0" fontId="17" fillId="0" borderId="11" xfId="26" applyFont="1" applyBorder="1" applyAlignment="1">
      <alignment horizontal="left" vertical="center" wrapText="1"/>
    </xf>
    <xf numFmtId="0" fontId="75" fillId="0" borderId="78" xfId="26" applyFont="1" applyBorder="1" applyAlignment="1">
      <alignment horizontal="left" vertical="center" wrapText="1"/>
    </xf>
    <xf numFmtId="1" fontId="4" fillId="0" borderId="4" xfId="26" applyNumberFormat="1" applyBorder="1" applyAlignment="1">
      <alignment horizontal="center" vertical="center" wrapText="1"/>
    </xf>
    <xf numFmtId="0" fontId="77" fillId="13" borderId="27" xfId="26" applyFont="1" applyFill="1" applyBorder="1" applyAlignment="1">
      <alignment horizontal="center" vertical="center" wrapText="1"/>
    </xf>
    <xf numFmtId="0" fontId="19" fillId="0" borderId="16" xfId="5" applyFont="1" applyBorder="1" applyAlignment="1">
      <alignment vertical="center" wrapText="1"/>
    </xf>
    <xf numFmtId="0" fontId="19" fillId="0" borderId="8" xfId="5" applyFont="1" applyBorder="1" applyAlignment="1">
      <alignment vertical="center" wrapText="1"/>
    </xf>
    <xf numFmtId="0" fontId="19" fillId="0" borderId="2" xfId="5" applyFont="1" applyBorder="1" applyAlignment="1">
      <alignment vertical="center" wrapText="1"/>
    </xf>
    <xf numFmtId="0" fontId="19" fillId="0" borderId="3" xfId="5" applyFont="1" applyBorder="1" applyAlignment="1">
      <alignment vertical="center" wrapText="1"/>
    </xf>
    <xf numFmtId="0" fontId="19" fillId="0" borderId="15" xfId="5" applyFont="1" applyBorder="1" applyAlignment="1">
      <alignment vertical="center" wrapText="1"/>
    </xf>
    <xf numFmtId="0" fontId="19" fillId="0" borderId="13" xfId="5" applyFont="1" applyBorder="1" applyAlignment="1">
      <alignment vertical="center" wrapText="1"/>
    </xf>
    <xf numFmtId="0" fontId="44" fillId="0" borderId="4" xfId="5" applyFont="1" applyFill="1" applyBorder="1" applyAlignment="1">
      <alignment horizontal="center" vertical="center" wrapText="1"/>
    </xf>
    <xf numFmtId="0" fontId="14" fillId="0" borderId="4" xfId="5" applyFont="1" applyFill="1" applyBorder="1" applyAlignment="1">
      <alignment horizontal="center" vertical="center" wrapText="1"/>
    </xf>
    <xf numFmtId="0" fontId="44" fillId="0" borderId="4" xfId="6" applyFont="1" applyFill="1" applyBorder="1" applyAlignment="1">
      <alignment horizontal="justify" vertical="center" wrapText="1"/>
    </xf>
    <xf numFmtId="0" fontId="117" fillId="32" borderId="68" xfId="0" applyFont="1" applyFill="1" applyBorder="1" applyAlignment="1">
      <alignment horizontal="center" vertical="center" wrapText="1"/>
    </xf>
    <xf numFmtId="170" fontId="117" fillId="32" borderId="68" xfId="0" applyNumberFormat="1" applyFont="1" applyFill="1" applyBorder="1" applyAlignment="1">
      <alignment horizontal="center" vertical="center" wrapText="1"/>
    </xf>
    <xf numFmtId="9" fontId="44" fillId="4" borderId="4" xfId="5" applyNumberFormat="1" applyFont="1" applyFill="1" applyBorder="1" applyAlignment="1">
      <alignment horizontal="center" vertical="center"/>
    </xf>
    <xf numFmtId="0" fontId="117" fillId="32" borderId="66" xfId="0" applyFont="1" applyFill="1" applyBorder="1" applyAlignment="1">
      <alignment horizontal="center" vertical="center" wrapText="1"/>
    </xf>
    <xf numFmtId="0" fontId="117" fillId="32" borderId="4" xfId="0" applyFont="1" applyFill="1" applyBorder="1" applyAlignment="1">
      <alignment vertical="center" wrapText="1"/>
    </xf>
    <xf numFmtId="0" fontId="117" fillId="32" borderId="4" xfId="0" applyFont="1" applyFill="1" applyBorder="1" applyAlignment="1">
      <alignment horizontal="center" vertical="center" wrapText="1"/>
    </xf>
    <xf numFmtId="9" fontId="117" fillId="32" borderId="4" xfId="0" applyNumberFormat="1" applyFont="1" applyFill="1" applyBorder="1" applyAlignment="1">
      <alignment horizontal="center" wrapText="1"/>
    </xf>
    <xf numFmtId="0" fontId="44" fillId="0" borderId="0" xfId="5" applyFont="1" applyFill="1" applyBorder="1" applyAlignment="1"/>
    <xf numFmtId="0" fontId="44" fillId="0" borderId="4" xfId="5" applyFont="1" applyFill="1" applyBorder="1" applyAlignment="1">
      <alignment horizontal="center"/>
    </xf>
    <xf numFmtId="0" fontId="44" fillId="0" borderId="0" xfId="5" applyFont="1" applyFill="1" applyBorder="1" applyAlignment="1">
      <alignment horizontal="center"/>
    </xf>
    <xf numFmtId="2" fontId="44" fillId="0" borderId="4" xfId="5" applyNumberFormat="1" applyFont="1" applyFill="1" applyBorder="1" applyAlignment="1">
      <alignment horizontal="center"/>
    </xf>
    <xf numFmtId="1" fontId="44" fillId="0" borderId="4" xfId="5" applyNumberFormat="1" applyFont="1" applyFill="1" applyBorder="1" applyAlignment="1">
      <alignment horizontal="center"/>
    </xf>
    <xf numFmtId="1" fontId="44" fillId="0" borderId="0" xfId="5" applyNumberFormat="1" applyFont="1" applyFill="1" applyBorder="1" applyAlignment="1">
      <alignment horizontal="center"/>
    </xf>
    <xf numFmtId="1" fontId="44" fillId="0" borderId="4" xfId="5" applyNumberFormat="1" applyFont="1" applyBorder="1" applyAlignment="1">
      <alignment horizontal="center"/>
    </xf>
    <xf numFmtId="0" fontId="2" fillId="0" borderId="0" xfId="30"/>
    <xf numFmtId="0" fontId="77" fillId="13" borderId="4" xfId="30" applyFont="1" applyFill="1" applyBorder="1" applyAlignment="1">
      <alignment horizontal="center" vertical="center" wrapText="1"/>
    </xf>
    <xf numFmtId="1" fontId="30" fillId="13" borderId="4" xfId="30" applyNumberFormat="1" applyFont="1" applyFill="1" applyBorder="1" applyAlignment="1">
      <alignment horizontal="center" vertical="center"/>
    </xf>
    <xf numFmtId="0" fontId="30" fillId="13" borderId="4" xfId="30" applyFont="1" applyFill="1" applyBorder="1" applyAlignment="1">
      <alignment horizontal="center" vertical="center"/>
    </xf>
    <xf numFmtId="0" fontId="2" fillId="0" borderId="0" xfId="30" applyAlignment="1">
      <alignment wrapText="1"/>
    </xf>
    <xf numFmtId="0" fontId="77" fillId="13" borderId="4" xfId="30" applyFont="1" applyFill="1" applyBorder="1" applyAlignment="1">
      <alignment horizontal="center" vertical="center"/>
    </xf>
    <xf numFmtId="165" fontId="30" fillId="13" borderId="4" xfId="30" applyNumberFormat="1" applyFont="1" applyFill="1" applyBorder="1" applyAlignment="1">
      <alignment horizontal="center" vertical="center"/>
    </xf>
    <xf numFmtId="0" fontId="77" fillId="13" borderId="0" xfId="30" applyFont="1" applyFill="1" applyBorder="1" applyAlignment="1">
      <alignment horizontal="center" vertical="center"/>
    </xf>
    <xf numFmtId="9" fontId="13" fillId="0" borderId="4" xfId="0" applyNumberFormat="1" applyFont="1" applyBorder="1" applyAlignment="1">
      <alignment horizontal="left" vertical="center"/>
    </xf>
    <xf numFmtId="0" fontId="30" fillId="13" borderId="0" xfId="30" applyFont="1" applyFill="1" applyBorder="1" applyAlignment="1">
      <alignment horizontal="center" vertical="center"/>
    </xf>
    <xf numFmtId="0" fontId="105" fillId="13" borderId="4" xfId="17" applyFont="1" applyFill="1" applyBorder="1" applyAlignment="1">
      <alignment horizontal="center" vertical="center"/>
    </xf>
    <xf numFmtId="0" fontId="105" fillId="13" borderId="4" xfId="17" applyFont="1" applyFill="1" applyBorder="1" applyAlignment="1">
      <alignment vertical="center" wrapText="1"/>
    </xf>
    <xf numFmtId="0" fontId="105" fillId="13" borderId="4" xfId="17" applyFont="1" applyFill="1" applyBorder="1" applyAlignment="1">
      <alignment horizontal="center" vertical="center" wrapText="1"/>
    </xf>
    <xf numFmtId="0" fontId="50" fillId="13" borderId="8" xfId="6" applyFont="1" applyFill="1" applyBorder="1" applyAlignment="1">
      <alignment horizontal="justify" vertical="center" wrapText="1"/>
    </xf>
    <xf numFmtId="0" fontId="50" fillId="0" borderId="8" xfId="6" applyFont="1" applyFill="1" applyBorder="1" applyAlignment="1">
      <alignment horizontal="justify" vertical="center" wrapText="1"/>
    </xf>
    <xf numFmtId="0" fontId="50" fillId="0" borderId="1" xfId="6" applyFont="1" applyFill="1" applyBorder="1" applyAlignment="1">
      <alignment horizontal="justify" vertical="center" wrapText="1"/>
    </xf>
    <xf numFmtId="0" fontId="50" fillId="0" borderId="11" xfId="6" applyFont="1" applyFill="1" applyBorder="1" applyAlignment="1">
      <alignment horizontal="justify" vertical="center" wrapText="1"/>
    </xf>
    <xf numFmtId="0" fontId="50" fillId="0" borderId="4" xfId="6" applyFont="1" applyFill="1" applyBorder="1" applyAlignment="1">
      <alignment horizontal="justify" vertical="center" wrapText="1"/>
    </xf>
    <xf numFmtId="14" fontId="12" fillId="0" borderId="4" xfId="0" applyNumberFormat="1" applyFont="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0" fontId="19" fillId="0" borderId="0" xfId="0" applyFont="1" applyFill="1" applyBorder="1" applyAlignment="1">
      <alignment horizontal="center" vertical="center"/>
    </xf>
    <xf numFmtId="0" fontId="20" fillId="0" borderId="0" xfId="0" applyFont="1" applyFill="1" applyBorder="1" applyAlignment="1">
      <alignment horizontal="center" vertical="center"/>
    </xf>
    <xf numFmtId="0" fontId="14" fillId="0" borderId="0" xfId="0" applyFont="1" applyAlignment="1">
      <alignment vertical="center"/>
    </xf>
    <xf numFmtId="0" fontId="34" fillId="14" borderId="82" xfId="26" applyFont="1" applyFill="1" applyBorder="1" applyAlignment="1">
      <alignment horizontal="center" vertical="center" wrapText="1"/>
    </xf>
    <xf numFmtId="0" fontId="43" fillId="14" borderId="82" xfId="26" applyFont="1" applyFill="1" applyBorder="1" applyAlignment="1">
      <alignment horizontal="center" vertical="center" wrapText="1"/>
    </xf>
    <xf numFmtId="0" fontId="43" fillId="14" borderId="83" xfId="26" applyFont="1" applyFill="1" applyBorder="1" applyAlignment="1">
      <alignment horizontal="center" vertical="center" wrapText="1"/>
    </xf>
    <xf numFmtId="0" fontId="63" fillId="14" borderId="83" xfId="26" applyFont="1" applyFill="1" applyBorder="1" applyAlignment="1">
      <alignment horizontal="center" vertical="center" wrapText="1"/>
    </xf>
    <xf numFmtId="0" fontId="63" fillId="14" borderId="83" xfId="5" applyFont="1" applyFill="1" applyBorder="1" applyAlignment="1">
      <alignment horizontal="center" vertical="center" wrapText="1"/>
    </xf>
    <xf numFmtId="0" fontId="63" fillId="14" borderId="84" xfId="5" applyFont="1" applyFill="1" applyBorder="1" applyAlignment="1">
      <alignment horizontal="center" vertical="center" wrapText="1"/>
    </xf>
    <xf numFmtId="0" fontId="37" fillId="13" borderId="4" xfId="26" applyFont="1" applyFill="1" applyBorder="1" applyAlignment="1">
      <alignment vertical="center" wrapText="1"/>
    </xf>
    <xf numFmtId="0" fontId="19" fillId="13" borderId="4" xfId="30" applyFont="1" applyFill="1" applyBorder="1" applyAlignment="1">
      <alignment horizontal="center" vertical="center" wrapText="1"/>
    </xf>
    <xf numFmtId="14" fontId="19" fillId="13" borderId="4" xfId="30" applyNumberFormat="1" applyFont="1" applyFill="1" applyBorder="1" applyAlignment="1">
      <alignment vertical="center" wrapText="1"/>
    </xf>
    <xf numFmtId="0" fontId="64" fillId="14" borderId="10" xfId="30" applyFont="1" applyFill="1" applyBorder="1" applyAlignment="1">
      <alignment horizontal="center" vertical="center" wrapText="1"/>
    </xf>
    <xf numFmtId="0" fontId="64" fillId="14" borderId="11" xfId="30" applyFont="1" applyFill="1" applyBorder="1" applyAlignment="1">
      <alignment horizontal="center" vertical="center" wrapText="1"/>
    </xf>
    <xf numFmtId="0" fontId="78" fillId="13" borderId="4" xfId="30" applyFont="1" applyFill="1" applyBorder="1" applyAlignment="1">
      <alignment horizontal="center" vertical="center" wrapText="1"/>
    </xf>
    <xf numFmtId="0" fontId="78" fillId="13" borderId="4" xfId="30" applyFont="1" applyFill="1" applyBorder="1" applyAlignment="1">
      <alignment horizontal="justify" vertical="center" wrapText="1"/>
    </xf>
    <xf numFmtId="0" fontId="94" fillId="13" borderId="4" xfId="30" applyFont="1" applyFill="1" applyBorder="1" applyAlignment="1">
      <alignment horizontal="center" vertical="center" wrapText="1"/>
    </xf>
    <xf numFmtId="1" fontId="78" fillId="13" borderId="4" xfId="30" applyNumberFormat="1" applyFont="1" applyFill="1" applyBorder="1" applyAlignment="1">
      <alignment horizontal="center" vertical="center" wrapText="1"/>
    </xf>
    <xf numFmtId="165" fontId="78" fillId="13" borderId="4" xfId="30" applyNumberFormat="1" applyFont="1" applyFill="1" applyBorder="1" applyAlignment="1">
      <alignment horizontal="center" vertical="center" wrapText="1"/>
    </xf>
    <xf numFmtId="1" fontId="78" fillId="13" borderId="4" xfId="30" applyNumberFormat="1" applyFont="1" applyFill="1" applyBorder="1" applyAlignment="1">
      <alignment horizontal="center" vertical="center"/>
    </xf>
    <xf numFmtId="2" fontId="78" fillId="13" borderId="4" xfId="30" applyNumberFormat="1" applyFont="1" applyFill="1" applyBorder="1" applyAlignment="1">
      <alignment horizontal="center" vertical="center" wrapText="1"/>
    </xf>
    <xf numFmtId="9" fontId="14" fillId="4" borderId="4" xfId="31" applyNumberFormat="1" applyFont="1" applyFill="1" applyBorder="1" applyAlignment="1">
      <alignment horizontal="center" vertical="center"/>
    </xf>
    <xf numFmtId="9" fontId="78" fillId="13" borderId="11" xfId="25" applyFont="1" applyFill="1" applyBorder="1" applyAlignment="1">
      <alignment horizontal="center" vertical="center"/>
    </xf>
    <xf numFmtId="0" fontId="78" fillId="13" borderId="4" xfId="30" applyFont="1" applyFill="1" applyBorder="1" applyAlignment="1">
      <alignment horizontal="center" vertical="center"/>
    </xf>
    <xf numFmtId="0" fontId="94" fillId="13" borderId="4" xfId="30" applyFont="1" applyFill="1" applyBorder="1" applyAlignment="1">
      <alignment horizontal="center" vertical="center"/>
    </xf>
    <xf numFmtId="0" fontId="78" fillId="13" borderId="4" xfId="30" applyFont="1" applyFill="1" applyBorder="1" applyAlignment="1">
      <alignment horizontal="justify" vertical="center"/>
    </xf>
    <xf numFmtId="14" fontId="78" fillId="13" borderId="4" xfId="30" applyNumberFormat="1" applyFont="1" applyFill="1" applyBorder="1" applyAlignment="1">
      <alignment horizontal="center" vertical="center" wrapText="1"/>
    </xf>
    <xf numFmtId="0" fontId="118" fillId="12" borderId="4" xfId="31" applyFont="1" applyFill="1" applyBorder="1" applyAlignment="1">
      <alignment horizontal="center" vertical="center"/>
    </xf>
    <xf numFmtId="0" fontId="119" fillId="12" borderId="4" xfId="31" applyFont="1" applyFill="1" applyBorder="1" applyAlignment="1">
      <alignment horizontal="center" vertical="center"/>
    </xf>
    <xf numFmtId="165" fontId="78" fillId="13" borderId="4" xfId="30" applyNumberFormat="1" applyFont="1" applyFill="1" applyBorder="1" applyAlignment="1">
      <alignment horizontal="center" vertical="center"/>
    </xf>
    <xf numFmtId="2" fontId="78" fillId="13" borderId="4" xfId="30" applyNumberFormat="1" applyFont="1" applyFill="1" applyBorder="1" applyAlignment="1">
      <alignment horizontal="center" vertical="center"/>
    </xf>
    <xf numFmtId="0" fontId="78" fillId="13" borderId="0" xfId="30" applyFont="1" applyFill="1" applyBorder="1" applyAlignment="1">
      <alignment horizontal="center" vertical="center"/>
    </xf>
    <xf numFmtId="0" fontId="2" fillId="0" borderId="0" xfId="30" applyAlignment="1">
      <alignment vertical="center" wrapText="1"/>
    </xf>
    <xf numFmtId="9" fontId="19" fillId="4" borderId="4" xfId="31" applyNumberFormat="1" applyFont="1" applyFill="1" applyBorder="1" applyAlignment="1">
      <alignment horizontal="center" vertical="center"/>
    </xf>
    <xf numFmtId="0" fontId="2" fillId="0" borderId="0" xfId="30" applyBorder="1"/>
    <xf numFmtId="9" fontId="78" fillId="13" borderId="4" xfId="25" applyFont="1" applyFill="1" applyBorder="1" applyAlignment="1">
      <alignment horizontal="center" vertical="center"/>
    </xf>
    <xf numFmtId="0" fontId="120" fillId="0" borderId="11" xfId="30" applyFont="1" applyBorder="1"/>
    <xf numFmtId="0" fontId="31" fillId="0" borderId="1" xfId="5" applyFont="1" applyFill="1" applyBorder="1" applyAlignment="1">
      <alignment horizontal="center" vertical="center" wrapText="1"/>
    </xf>
    <xf numFmtId="0" fontId="31" fillId="0" borderId="10" xfId="5" applyFont="1" applyFill="1" applyBorder="1" applyAlignment="1">
      <alignment horizontal="center" vertical="center" wrapText="1"/>
    </xf>
    <xf numFmtId="0" fontId="31" fillId="0" borderId="11" xfId="5" applyFont="1" applyFill="1" applyBorder="1" applyAlignment="1">
      <alignment horizontal="center" vertical="center" wrapText="1"/>
    </xf>
    <xf numFmtId="0" fontId="43" fillId="14" borderId="1" xfId="5" applyFont="1" applyFill="1" applyBorder="1" applyAlignment="1">
      <alignment horizontal="center" vertical="center" wrapText="1"/>
    </xf>
    <xf numFmtId="0" fontId="43" fillId="14" borderId="11" xfId="5" applyFont="1" applyFill="1" applyBorder="1" applyAlignment="1">
      <alignment horizontal="center" vertical="center" wrapText="1"/>
    </xf>
    <xf numFmtId="0" fontId="35" fillId="0" borderId="1" xfId="5" applyFont="1" applyFill="1" applyBorder="1" applyAlignment="1">
      <alignment horizontal="center" vertical="center" wrapText="1"/>
    </xf>
    <xf numFmtId="0" fontId="35" fillId="0" borderId="10" xfId="5" applyFont="1" applyFill="1" applyBorder="1" applyAlignment="1">
      <alignment horizontal="center" vertical="center" wrapText="1"/>
    </xf>
    <xf numFmtId="0" fontId="35" fillId="0" borderId="11" xfId="5" applyFont="1" applyFill="1" applyBorder="1" applyAlignment="1">
      <alignment horizontal="center" vertical="center" wrapText="1"/>
    </xf>
    <xf numFmtId="0" fontId="19" fillId="0" borderId="9" xfId="5" applyFont="1" applyFill="1" applyBorder="1" applyAlignment="1" applyProtection="1">
      <alignment horizontal="center" vertical="center" wrapText="1"/>
    </xf>
    <xf numFmtId="0" fontId="19" fillId="0" borderId="0" xfId="5" applyFont="1" applyFill="1" applyBorder="1" applyAlignment="1" applyProtection="1">
      <alignment horizontal="center" vertical="center" wrapText="1"/>
    </xf>
    <xf numFmtId="0" fontId="43" fillId="14" borderId="4" xfId="5" applyFont="1" applyFill="1" applyBorder="1" applyAlignment="1">
      <alignment horizontal="center" vertical="center" wrapText="1"/>
    </xf>
    <xf numFmtId="0" fontId="14" fillId="0" borderId="14" xfId="5" applyFill="1" applyBorder="1" applyAlignment="1">
      <alignment horizontal="center" vertical="center"/>
    </xf>
    <xf numFmtId="15" fontId="40" fillId="2" borderId="17" xfId="5" applyNumberFormat="1" applyFont="1" applyFill="1" applyBorder="1" applyAlignment="1">
      <alignment horizontal="center" vertical="center"/>
    </xf>
    <xf numFmtId="15" fontId="40" fillId="2" borderId="18" xfId="5" applyNumberFormat="1" applyFont="1" applyFill="1" applyBorder="1" applyAlignment="1">
      <alignment horizontal="center" vertical="center"/>
    </xf>
    <xf numFmtId="1" fontId="43" fillId="14" borderId="1" xfId="5" applyNumberFormat="1" applyFont="1" applyFill="1" applyBorder="1" applyAlignment="1">
      <alignment horizontal="center" vertical="center" wrapText="1"/>
    </xf>
    <xf numFmtId="1" fontId="43" fillId="14" borderId="11" xfId="5" applyNumberFormat="1" applyFont="1" applyFill="1" applyBorder="1" applyAlignment="1">
      <alignment horizontal="center" vertical="center" wrapText="1"/>
    </xf>
    <xf numFmtId="0" fontId="43" fillId="14" borderId="16" xfId="5" applyFont="1" applyFill="1" applyBorder="1" applyAlignment="1">
      <alignment horizontal="center" vertical="center" wrapText="1"/>
    </xf>
    <xf numFmtId="0" fontId="43" fillId="14" borderId="8" xfId="5" applyFont="1" applyFill="1" applyBorder="1" applyAlignment="1">
      <alignment horizontal="center" vertical="center" wrapText="1"/>
    </xf>
    <xf numFmtId="0" fontId="43" fillId="14" borderId="15" xfId="5" applyFont="1" applyFill="1" applyBorder="1" applyAlignment="1">
      <alignment horizontal="center" vertical="center" wrapText="1"/>
    </xf>
    <xf numFmtId="0" fontId="43" fillId="14" borderId="13" xfId="5" applyFont="1" applyFill="1" applyBorder="1" applyAlignment="1">
      <alignment horizontal="center" vertical="center" wrapText="1"/>
    </xf>
    <xf numFmtId="0" fontId="43" fillId="14" borderId="5" xfId="5" applyFont="1" applyFill="1" applyBorder="1" applyAlignment="1">
      <alignment horizontal="center" vertical="center" wrapText="1"/>
    </xf>
    <xf numFmtId="0" fontId="43" fillId="14" borderId="6" xfId="5" applyFont="1" applyFill="1" applyBorder="1" applyAlignment="1">
      <alignment horizontal="center" vertical="center" wrapText="1"/>
    </xf>
    <xf numFmtId="0" fontId="40" fillId="0" borderId="16" xfId="5" applyFont="1" applyFill="1" applyBorder="1" applyAlignment="1">
      <alignment horizontal="center" vertical="center" wrapText="1"/>
    </xf>
    <xf numFmtId="0" fontId="40" fillId="0" borderId="8" xfId="5" applyFont="1" applyFill="1" applyBorder="1" applyAlignment="1">
      <alignment horizontal="center" vertical="center" wrapText="1"/>
    </xf>
    <xf numFmtId="0" fontId="40" fillId="0" borderId="2" xfId="5" applyFont="1" applyFill="1" applyBorder="1" applyAlignment="1">
      <alignment horizontal="center" vertical="center" wrapText="1"/>
    </xf>
    <xf numFmtId="0" fontId="40" fillId="0" borderId="3" xfId="5" applyFont="1" applyFill="1" applyBorder="1" applyAlignment="1">
      <alignment horizontal="center" vertical="center" wrapText="1"/>
    </xf>
    <xf numFmtId="0" fontId="40" fillId="0" borderId="15" xfId="5" applyFont="1" applyFill="1" applyBorder="1" applyAlignment="1">
      <alignment horizontal="center" vertical="center" wrapText="1"/>
    </xf>
    <xf numFmtId="0" fontId="40" fillId="0" borderId="13" xfId="5" applyFont="1" applyFill="1" applyBorder="1" applyAlignment="1">
      <alignment horizontal="center" vertical="center" wrapText="1"/>
    </xf>
    <xf numFmtId="0" fontId="35" fillId="0" borderId="16" xfId="5" applyFont="1" applyBorder="1" applyAlignment="1">
      <alignment horizontal="center" vertical="center" wrapText="1"/>
    </xf>
    <xf numFmtId="0" fontId="35" fillId="0" borderId="9" xfId="5" applyFont="1" applyBorder="1" applyAlignment="1">
      <alignment horizontal="center" vertical="center" wrapText="1"/>
    </xf>
    <xf numFmtId="0" fontId="35" fillId="0" borderId="8" xfId="5" applyFont="1" applyBorder="1" applyAlignment="1">
      <alignment horizontal="center" vertical="center" wrapText="1"/>
    </xf>
    <xf numFmtId="0" fontId="35" fillId="0" borderId="2" xfId="5" applyFont="1" applyBorder="1" applyAlignment="1">
      <alignment horizontal="center" vertical="center" wrapText="1"/>
    </xf>
    <xf numFmtId="0" fontId="35" fillId="0" borderId="0" xfId="5" applyFont="1" applyBorder="1" applyAlignment="1">
      <alignment horizontal="center" vertical="center" wrapText="1"/>
    </xf>
    <xf numFmtId="0" fontId="35" fillId="0" borderId="3" xfId="5" applyFont="1" applyBorder="1" applyAlignment="1">
      <alignment horizontal="center" vertical="center" wrapText="1"/>
    </xf>
    <xf numFmtId="0" fontId="35" fillId="0" borderId="15" xfId="5" applyFont="1" applyBorder="1" applyAlignment="1">
      <alignment horizontal="center" vertical="center" wrapText="1"/>
    </xf>
    <xf numFmtId="0" fontId="35" fillId="0" borderId="14" xfId="5" applyFont="1" applyBorder="1" applyAlignment="1">
      <alignment horizontal="center" vertical="center" wrapText="1"/>
    </xf>
    <xf numFmtId="0" fontId="35" fillId="0" borderId="13" xfId="5" applyFont="1" applyBorder="1" applyAlignment="1">
      <alignment horizontal="center" vertical="center" wrapText="1"/>
    </xf>
    <xf numFmtId="0" fontId="19" fillId="0" borderId="5" xfId="5" applyFont="1" applyFill="1" applyBorder="1" applyAlignment="1">
      <alignment horizontal="center" vertical="center" wrapText="1"/>
    </xf>
    <xf numFmtId="0" fontId="19" fillId="0" borderId="12" xfId="5" applyFont="1" applyFill="1" applyBorder="1" applyAlignment="1">
      <alignment horizontal="center" vertical="center" wrapText="1"/>
    </xf>
    <xf numFmtId="0" fontId="19" fillId="0" borderId="6" xfId="5" applyFont="1" applyFill="1" applyBorder="1" applyAlignment="1">
      <alignment horizontal="center" vertical="center" wrapText="1"/>
    </xf>
    <xf numFmtId="0" fontId="19" fillId="0" borderId="5" xfId="5" applyFont="1" applyBorder="1" applyAlignment="1">
      <alignment horizontal="center" vertical="center"/>
    </xf>
    <xf numFmtId="0" fontId="19" fillId="0" borderId="12" xfId="5" applyFont="1" applyBorder="1" applyAlignment="1">
      <alignment horizontal="center" vertical="center"/>
    </xf>
    <xf numFmtId="0" fontId="19" fillId="0" borderId="6" xfId="5" applyFont="1" applyBorder="1" applyAlignment="1">
      <alignment horizontal="center" vertical="center"/>
    </xf>
    <xf numFmtId="0" fontId="31" fillId="0" borderId="0" xfId="5" applyFont="1" applyAlignment="1">
      <alignment horizontal="center" vertical="center" wrapText="1"/>
    </xf>
    <xf numFmtId="0" fontId="31" fillId="0" borderId="0" xfId="5" applyFont="1" applyFill="1" applyBorder="1" applyAlignment="1">
      <alignment horizontal="center" vertical="center"/>
    </xf>
    <xf numFmtId="0" fontId="31" fillId="0" borderId="0" xfId="5" applyFont="1" applyFill="1" applyBorder="1" applyAlignment="1">
      <alignment horizontal="center" vertical="center" wrapText="1"/>
    </xf>
    <xf numFmtId="0" fontId="31" fillId="0" borderId="0" xfId="5" applyFont="1" applyBorder="1" applyAlignment="1">
      <alignment horizontal="center" vertical="center" wrapText="1"/>
    </xf>
    <xf numFmtId="0" fontId="31" fillId="0" borderId="9" xfId="5" applyFont="1" applyFill="1" applyBorder="1" applyAlignment="1">
      <alignment horizontal="center" vertical="center"/>
    </xf>
    <xf numFmtId="0" fontId="31" fillId="0" borderId="9" xfId="5" applyFont="1" applyBorder="1" applyAlignment="1">
      <alignment horizontal="center" vertical="center" wrapText="1"/>
    </xf>
    <xf numFmtId="0" fontId="31" fillId="0" borderId="5" xfId="5" applyFont="1" applyFill="1" applyBorder="1" applyAlignment="1">
      <alignment horizontal="center" vertical="center"/>
    </xf>
    <xf numFmtId="0" fontId="31" fillId="0" borderId="12" xfId="5" applyFont="1" applyFill="1" applyBorder="1" applyAlignment="1">
      <alignment horizontal="center" vertical="center"/>
    </xf>
    <xf numFmtId="0" fontId="31" fillId="0" borderId="6" xfId="5" applyFont="1" applyFill="1" applyBorder="1" applyAlignment="1">
      <alignment horizontal="center" vertical="center"/>
    </xf>
    <xf numFmtId="0" fontId="35" fillId="16" borderId="5" xfId="5" applyFont="1" applyFill="1" applyBorder="1" applyAlignment="1">
      <alignment horizontal="center" vertical="center" wrapText="1"/>
    </xf>
    <xf numFmtId="0" fontId="35" fillId="16" borderId="6" xfId="5" applyFont="1" applyFill="1" applyBorder="1" applyAlignment="1">
      <alignment horizontal="center" vertical="center" wrapText="1"/>
    </xf>
    <xf numFmtId="0" fontId="31" fillId="13" borderId="1" xfId="6" applyFont="1" applyFill="1" applyBorder="1" applyAlignment="1">
      <alignment horizontal="center" vertical="center" wrapText="1"/>
    </xf>
    <xf numFmtId="0" fontId="31" fillId="13" borderId="10" xfId="6" applyFont="1" applyFill="1" applyBorder="1" applyAlignment="1">
      <alignment horizontal="center" vertical="center" wrapText="1"/>
    </xf>
    <xf numFmtId="0" fontId="31" fillId="13" borderId="11" xfId="6" applyFont="1" applyFill="1" applyBorder="1" applyAlignment="1">
      <alignment horizontal="center" vertical="center" wrapText="1"/>
    </xf>
    <xf numFmtId="0" fontId="35" fillId="0" borderId="5" xfId="5" applyFont="1" applyFill="1" applyBorder="1" applyAlignment="1">
      <alignment horizontal="center" vertical="center"/>
    </xf>
    <xf numFmtId="0" fontId="35" fillId="0" borderId="12" xfId="5" applyFont="1" applyFill="1" applyBorder="1" applyAlignment="1">
      <alignment horizontal="center" vertical="center"/>
    </xf>
    <xf numFmtId="0" fontId="35" fillId="0" borderId="6" xfId="5" applyFont="1" applyFill="1" applyBorder="1" applyAlignment="1">
      <alignment horizontal="center" vertical="center"/>
    </xf>
    <xf numFmtId="0" fontId="35" fillId="0" borderId="0" xfId="5" applyFont="1" applyFill="1" applyBorder="1" applyAlignment="1">
      <alignment horizontal="center" vertical="center"/>
    </xf>
    <xf numFmtId="0" fontId="31" fillId="0" borderId="16" xfId="5" applyFont="1" applyFill="1" applyBorder="1" applyAlignment="1">
      <alignment horizontal="center" vertical="center" wrapText="1"/>
    </xf>
    <xf numFmtId="0" fontId="31" fillId="0" borderId="8" xfId="5" applyFont="1" applyFill="1" applyBorder="1" applyAlignment="1">
      <alignment horizontal="center" vertical="center" wrapText="1"/>
    </xf>
    <xf numFmtId="0" fontId="31" fillId="0" borderId="2" xfId="5" applyFont="1" applyFill="1" applyBorder="1" applyAlignment="1">
      <alignment horizontal="center" vertical="center" wrapText="1"/>
    </xf>
    <xf numFmtId="0" fontId="31" fillId="0" borderId="3" xfId="5" applyFont="1" applyFill="1" applyBorder="1" applyAlignment="1">
      <alignment horizontal="center" vertical="center" wrapText="1"/>
    </xf>
    <xf numFmtId="0" fontId="31" fillId="0" borderId="15" xfId="5" applyFont="1" applyFill="1" applyBorder="1" applyAlignment="1">
      <alignment horizontal="center" vertical="center" wrapText="1"/>
    </xf>
    <xf numFmtId="0" fontId="31" fillId="0" borderId="13" xfId="5" applyFont="1" applyFill="1" applyBorder="1" applyAlignment="1">
      <alignment horizontal="center" vertical="center" wrapText="1"/>
    </xf>
    <xf numFmtId="0" fontId="13" fillId="0" borderId="5" xfId="5" applyFont="1" applyFill="1" applyBorder="1" applyAlignment="1">
      <alignment horizontal="center" vertical="center"/>
    </xf>
    <xf numFmtId="0" fontId="13" fillId="0" borderId="6" xfId="5" applyFont="1" applyFill="1" applyBorder="1" applyAlignment="1">
      <alignment horizontal="center" vertical="center"/>
    </xf>
    <xf numFmtId="0" fontId="14" fillId="0" borderId="5" xfId="5" applyFont="1" applyFill="1" applyBorder="1" applyAlignment="1">
      <alignment horizontal="center" vertical="center"/>
    </xf>
    <xf numFmtId="0" fontId="14" fillId="0" borderId="12" xfId="5" applyFont="1" applyFill="1" applyBorder="1" applyAlignment="1">
      <alignment horizontal="center" vertical="center"/>
    </xf>
    <xf numFmtId="0" fontId="14" fillId="0" borderId="6" xfId="5" applyFont="1" applyFill="1" applyBorder="1" applyAlignment="1">
      <alignment horizontal="center" vertical="center"/>
    </xf>
    <xf numFmtId="0" fontId="40" fillId="0" borderId="4" xfId="5" applyFont="1" applyFill="1" applyBorder="1" applyAlignment="1">
      <alignment horizontal="center" vertical="center" wrapText="1"/>
    </xf>
    <xf numFmtId="0" fontId="35" fillId="0" borderId="4" xfId="5" applyFont="1" applyBorder="1" applyAlignment="1">
      <alignment horizontal="center" vertical="center" wrapText="1"/>
    </xf>
    <xf numFmtId="0" fontId="35" fillId="0" borderId="4" xfId="5" applyFont="1" applyBorder="1" applyAlignment="1">
      <alignment horizontal="center" vertical="center"/>
    </xf>
    <xf numFmtId="0" fontId="43" fillId="0" borderId="0" xfId="5" applyFont="1" applyFill="1" applyBorder="1" applyAlignment="1">
      <alignment horizontal="center" vertical="center"/>
    </xf>
    <xf numFmtId="15" fontId="43" fillId="0" borderId="21" xfId="5" applyNumberFormat="1" applyFont="1" applyFill="1" applyBorder="1" applyAlignment="1">
      <alignment horizontal="center" vertical="center"/>
    </xf>
    <xf numFmtId="15" fontId="43" fillId="0" borderId="20" xfId="5" applyNumberFormat="1" applyFont="1" applyFill="1" applyBorder="1" applyAlignment="1">
      <alignment horizontal="center" vertical="center"/>
    </xf>
    <xf numFmtId="0" fontId="42" fillId="16" borderId="4" xfId="5" applyFont="1" applyFill="1" applyBorder="1" applyAlignment="1">
      <alignment horizontal="center" vertical="center" wrapText="1"/>
    </xf>
    <xf numFmtId="1" fontId="43" fillId="14" borderId="4" xfId="5" applyNumberFormat="1" applyFont="1" applyFill="1" applyBorder="1" applyAlignment="1">
      <alignment horizontal="center" vertical="center" wrapText="1"/>
    </xf>
    <xf numFmtId="0" fontId="19" fillId="0" borderId="4" xfId="5" applyFont="1" applyFill="1" applyBorder="1" applyAlignment="1">
      <alignment horizontal="center" vertical="center"/>
    </xf>
    <xf numFmtId="0" fontId="50" fillId="0" borderId="4" xfId="5" applyFont="1" applyFill="1" applyBorder="1" applyAlignment="1">
      <alignment horizontal="center" vertical="center" wrapText="1"/>
    </xf>
    <xf numFmtId="0" fontId="50" fillId="0" borderId="1" xfId="5" applyFont="1" applyFill="1" applyBorder="1" applyAlignment="1">
      <alignment horizontal="center" vertical="center" wrapText="1"/>
    </xf>
    <xf numFmtId="0" fontId="50" fillId="0" borderId="16" xfId="5" applyFont="1" applyFill="1" applyBorder="1" applyAlignment="1">
      <alignment horizontal="center" vertical="center" wrapText="1"/>
    </xf>
    <xf numFmtId="0" fontId="50" fillId="0" borderId="8" xfId="5" applyFont="1" applyFill="1" applyBorder="1" applyAlignment="1">
      <alignment horizontal="center" vertical="center" wrapText="1"/>
    </xf>
    <xf numFmtId="0" fontId="50" fillId="0" borderId="15" xfId="5" applyFont="1" applyFill="1" applyBorder="1" applyAlignment="1">
      <alignment horizontal="center" vertical="center" wrapText="1"/>
    </xf>
    <xf numFmtId="0" fontId="50" fillId="0" borderId="13" xfId="5" applyFont="1" applyFill="1" applyBorder="1" applyAlignment="1">
      <alignment horizontal="center" vertical="center" wrapText="1"/>
    </xf>
    <xf numFmtId="0" fontId="50" fillId="0" borderId="5" xfId="5" applyFont="1" applyFill="1" applyBorder="1" applyAlignment="1">
      <alignment horizontal="center" vertical="center" wrapText="1"/>
    </xf>
    <xf numFmtId="0" fontId="50" fillId="0" borderId="6" xfId="5" applyFont="1" applyFill="1" applyBorder="1" applyAlignment="1">
      <alignment horizontal="center" vertical="center" wrapText="1"/>
    </xf>
    <xf numFmtId="0" fontId="50" fillId="0" borderId="10" xfId="5" applyFont="1" applyFill="1" applyBorder="1" applyAlignment="1">
      <alignment horizontal="center" vertical="center" wrapText="1"/>
    </xf>
    <xf numFmtId="0" fontId="50" fillId="0" borderId="11" xfId="5" applyFont="1" applyFill="1" applyBorder="1" applyAlignment="1">
      <alignment horizontal="center" vertical="center" wrapText="1"/>
    </xf>
    <xf numFmtId="0" fontId="14" fillId="0" borderId="0" xfId="5" applyFont="1" applyFill="1" applyBorder="1" applyAlignment="1">
      <alignment horizontal="center" vertical="center"/>
    </xf>
    <xf numFmtId="0" fontId="14" fillId="0" borderId="0" xfId="5" applyFont="1" applyFill="1" applyBorder="1" applyAlignment="1">
      <alignment horizontal="center" vertical="center" wrapText="1"/>
    </xf>
    <xf numFmtId="0" fontId="14" fillId="0" borderId="4" xfId="5" applyFont="1" applyFill="1" applyBorder="1" applyAlignment="1">
      <alignment horizontal="center" vertical="center"/>
    </xf>
    <xf numFmtId="0" fontId="19" fillId="0" borderId="0" xfId="5" applyFont="1" applyFill="1" applyBorder="1" applyAlignment="1">
      <alignment horizontal="center" vertical="center"/>
    </xf>
    <xf numFmtId="0" fontId="13" fillId="0" borderId="4" xfId="5" applyFont="1" applyFill="1" applyBorder="1" applyAlignment="1">
      <alignment horizontal="center" vertical="center"/>
    </xf>
    <xf numFmtId="0" fontId="14" fillId="0" borderId="0" xfId="5" applyFont="1" applyAlignment="1">
      <alignment horizontal="center" vertical="center" wrapText="1"/>
    </xf>
    <xf numFmtId="0" fontId="14" fillId="0" borderId="0" xfId="5" applyAlignment="1">
      <alignment horizontal="center" vertical="center" wrapText="1"/>
    </xf>
    <xf numFmtId="0" fontId="52" fillId="0" borderId="4" xfId="5" applyFont="1" applyFill="1" applyBorder="1" applyAlignment="1">
      <alignment horizontal="center" vertical="center"/>
    </xf>
    <xf numFmtId="0" fontId="14" fillId="0" borderId="0" xfId="5" applyFont="1" applyBorder="1" applyAlignment="1">
      <alignment horizontal="center" vertical="center" wrapText="1"/>
    </xf>
    <xf numFmtId="0" fontId="14" fillId="0" borderId="0" xfId="5" applyBorder="1" applyAlignment="1">
      <alignment horizontal="center" vertical="center" wrapText="1"/>
    </xf>
    <xf numFmtId="0" fontId="14" fillId="0" borderId="14" xfId="5" applyFont="1" applyBorder="1" applyAlignment="1">
      <alignment horizontal="center" vertical="center" wrapText="1"/>
    </xf>
    <xf numFmtId="0" fontId="14" fillId="0" borderId="14" xfId="5" applyBorder="1" applyAlignment="1">
      <alignment horizontal="center" vertical="center" wrapText="1"/>
    </xf>
    <xf numFmtId="0" fontId="14" fillId="0" borderId="9" xfId="5" applyFill="1" applyBorder="1" applyAlignment="1">
      <alignment horizontal="center" vertical="center"/>
    </xf>
    <xf numFmtId="0" fontId="14" fillId="0" borderId="9" xfId="5" applyFont="1" applyBorder="1" applyAlignment="1">
      <alignment horizontal="center" vertical="center" wrapText="1"/>
    </xf>
    <xf numFmtId="0" fontId="40" fillId="0" borderId="1" xfId="5" applyFont="1" applyFill="1" applyBorder="1" applyAlignment="1">
      <alignment horizontal="center" vertical="center" wrapText="1"/>
    </xf>
    <xf numFmtId="0" fontId="40" fillId="0" borderId="11" xfId="5" applyFont="1" applyFill="1" applyBorder="1" applyAlignment="1">
      <alignment horizontal="center" vertical="center" wrapText="1"/>
    </xf>
    <xf numFmtId="0" fontId="19" fillId="0" borderId="5" xfId="5" applyFont="1" applyFill="1" applyBorder="1" applyAlignment="1">
      <alignment horizontal="center" vertical="center"/>
    </xf>
    <xf numFmtId="0" fontId="19" fillId="0" borderId="12" xfId="5" applyFont="1" applyFill="1" applyBorder="1" applyAlignment="1">
      <alignment horizontal="center" vertical="center"/>
    </xf>
    <xf numFmtId="0" fontId="19" fillId="0" borderId="6" xfId="5" applyFont="1" applyFill="1" applyBorder="1" applyAlignment="1">
      <alignment horizontal="center" vertical="center"/>
    </xf>
    <xf numFmtId="0" fontId="12" fillId="0" borderId="1" xfId="5" applyFont="1" applyFill="1" applyBorder="1" applyAlignment="1">
      <alignment horizontal="center" vertical="center" wrapText="1"/>
    </xf>
    <xf numFmtId="0" fontId="12" fillId="0" borderId="11" xfId="5" applyFont="1" applyFill="1" applyBorder="1" applyAlignment="1">
      <alignment horizontal="center" vertical="center" wrapText="1"/>
    </xf>
    <xf numFmtId="0" fontId="12" fillId="0" borderId="5" xfId="5" applyFont="1" applyFill="1" applyBorder="1" applyAlignment="1">
      <alignment horizontal="center" vertical="center" wrapText="1"/>
    </xf>
    <xf numFmtId="0" fontId="12" fillId="0" borderId="6" xfId="5" applyFont="1" applyFill="1" applyBorder="1" applyAlignment="1">
      <alignment horizontal="center" vertical="center" wrapText="1"/>
    </xf>
    <xf numFmtId="14" fontId="12" fillId="0" borderId="1" xfId="5" applyNumberFormat="1" applyFont="1" applyFill="1" applyBorder="1" applyAlignment="1">
      <alignment horizontal="center" vertical="center" wrapText="1"/>
    </xf>
    <xf numFmtId="14" fontId="12" fillId="0" borderId="11" xfId="5" applyNumberFormat="1" applyFont="1" applyFill="1" applyBorder="1" applyAlignment="1">
      <alignment horizontal="center" vertical="center" wrapText="1"/>
    </xf>
    <xf numFmtId="10" fontId="50" fillId="13" borderId="1" xfId="5" applyNumberFormat="1" applyFont="1" applyFill="1" applyBorder="1" applyAlignment="1">
      <alignment horizontal="center" vertical="center" wrapText="1"/>
    </xf>
    <xf numFmtId="10" fontId="50" fillId="13" borderId="11" xfId="5" applyNumberFormat="1" applyFont="1" applyFill="1" applyBorder="1" applyAlignment="1">
      <alignment horizontal="center" vertical="center" wrapText="1"/>
    </xf>
    <xf numFmtId="0" fontId="12" fillId="0" borderId="4" xfId="5" applyFont="1" applyFill="1" applyBorder="1" applyAlignment="1">
      <alignment horizontal="center" vertical="center" wrapText="1"/>
    </xf>
    <xf numFmtId="0" fontId="14" fillId="0" borderId="1" xfId="5" applyFont="1" applyBorder="1" applyAlignment="1">
      <alignment horizontal="center" vertical="center" wrapText="1"/>
    </xf>
    <xf numFmtId="0" fontId="14" fillId="0" borderId="11" xfId="5" applyBorder="1" applyAlignment="1">
      <alignment horizontal="center" vertical="center" wrapText="1"/>
    </xf>
    <xf numFmtId="0" fontId="44" fillId="0" borderId="1" xfId="5" applyFont="1" applyFill="1" applyBorder="1" applyAlignment="1">
      <alignment horizontal="center" vertical="center" wrapText="1"/>
    </xf>
    <xf numFmtId="0" fontId="44" fillId="0" borderId="11" xfId="5" applyFont="1" applyFill="1" applyBorder="1" applyAlignment="1">
      <alignment horizontal="center" vertical="center" wrapText="1"/>
    </xf>
    <xf numFmtId="2" fontId="45" fillId="0" borderId="1" xfId="5" applyNumberFormat="1" applyFont="1" applyFill="1" applyBorder="1" applyAlignment="1">
      <alignment horizontal="center" vertical="center" wrapText="1"/>
    </xf>
    <xf numFmtId="2" fontId="45" fillId="0" borderId="11" xfId="5" applyNumberFormat="1" applyFont="1" applyFill="1" applyBorder="1" applyAlignment="1">
      <alignment horizontal="center" vertical="center" wrapText="1"/>
    </xf>
    <xf numFmtId="0" fontId="19" fillId="0" borderId="21" xfId="5" applyFont="1" applyFill="1" applyBorder="1" applyAlignment="1" applyProtection="1">
      <alignment horizontal="center" vertical="center" wrapText="1"/>
    </xf>
    <xf numFmtId="0" fontId="19" fillId="0" borderId="26" xfId="5" applyFont="1" applyFill="1" applyBorder="1" applyAlignment="1" applyProtection="1">
      <alignment horizontal="center" vertical="center" wrapText="1"/>
    </xf>
    <xf numFmtId="0" fontId="19" fillId="0" borderId="20" xfId="5" applyFont="1" applyFill="1" applyBorder="1" applyAlignment="1" applyProtection="1">
      <alignment horizontal="center" vertical="center" wrapText="1"/>
    </xf>
    <xf numFmtId="0" fontId="19" fillId="0" borderId="25" xfId="5" applyFont="1" applyFill="1" applyBorder="1" applyAlignment="1" applyProtection="1">
      <alignment horizontal="center" vertical="center" wrapText="1"/>
    </xf>
    <xf numFmtId="0" fontId="19" fillId="0" borderId="24" xfId="5" applyFont="1" applyFill="1" applyBorder="1" applyAlignment="1" applyProtection="1">
      <alignment horizontal="center" vertical="center" wrapText="1"/>
    </xf>
    <xf numFmtId="0" fontId="19" fillId="0" borderId="23" xfId="5" applyFont="1" applyFill="1" applyBorder="1" applyAlignment="1" applyProtection="1">
      <alignment horizontal="center" vertical="center" wrapText="1"/>
    </xf>
    <xf numFmtId="0" fontId="19" fillId="0" borderId="29" xfId="5" applyFont="1" applyFill="1" applyBorder="1" applyAlignment="1">
      <alignment horizontal="center" vertical="center" wrapText="1"/>
    </xf>
    <xf numFmtId="0" fontId="19" fillId="0" borderId="28" xfId="5" applyFont="1" applyFill="1" applyBorder="1" applyAlignment="1">
      <alignment horizontal="center" vertical="center" wrapText="1"/>
    </xf>
    <xf numFmtId="0" fontId="19" fillId="0" borderId="27" xfId="5" applyFont="1" applyFill="1" applyBorder="1" applyAlignment="1">
      <alignment horizontal="center" vertical="center" wrapText="1"/>
    </xf>
    <xf numFmtId="0" fontId="19" fillId="0" borderId="29" xfId="5" applyFont="1" applyBorder="1" applyAlignment="1">
      <alignment horizontal="center" vertical="center"/>
    </xf>
    <xf numFmtId="0" fontId="19" fillId="0" borderId="28" xfId="5" applyFont="1" applyBorder="1" applyAlignment="1">
      <alignment horizontal="center" vertical="center"/>
    </xf>
    <xf numFmtId="0" fontId="19" fillId="0" borderId="27" xfId="5" applyFont="1" applyBorder="1" applyAlignment="1">
      <alignment horizontal="center" vertical="center"/>
    </xf>
    <xf numFmtId="14" fontId="50" fillId="13" borderId="4" xfId="5" applyNumberFormat="1" applyFont="1" applyFill="1" applyBorder="1" applyAlignment="1">
      <alignment horizontal="center" vertical="center" wrapText="1"/>
    </xf>
    <xf numFmtId="0" fontId="14" fillId="0" borderId="1" xfId="5" applyFont="1" applyFill="1" applyBorder="1" applyAlignment="1">
      <alignment horizontal="center" vertical="center" wrapText="1"/>
    </xf>
    <xf numFmtId="0" fontId="14" fillId="0" borderId="11" xfId="5" applyFont="1" applyFill="1" applyBorder="1" applyAlignment="1">
      <alignment horizontal="center" vertical="center" wrapText="1"/>
    </xf>
    <xf numFmtId="0" fontId="50" fillId="13" borderId="10" xfId="5" applyFont="1" applyFill="1" applyBorder="1" applyAlignment="1">
      <alignment horizontal="center" vertical="center" wrapText="1"/>
    </xf>
    <xf numFmtId="0" fontId="50" fillId="13" borderId="11" xfId="5" applyFont="1" applyFill="1" applyBorder="1" applyAlignment="1">
      <alignment horizontal="center" vertical="center" wrapText="1"/>
    </xf>
    <xf numFmtId="0" fontId="42" fillId="16" borderId="5" xfId="5" applyFont="1" applyFill="1" applyBorder="1" applyAlignment="1">
      <alignment horizontal="center" vertical="center" wrapText="1"/>
    </xf>
    <xf numFmtId="0" fontId="42" fillId="16" borderId="6" xfId="5" applyFont="1" applyFill="1" applyBorder="1" applyAlignment="1">
      <alignment horizontal="center" vertical="center" wrapText="1"/>
    </xf>
    <xf numFmtId="0" fontId="50" fillId="13" borderId="4" xfId="5" applyFont="1" applyFill="1" applyBorder="1" applyAlignment="1">
      <alignment horizontal="center" vertical="center" wrapText="1"/>
    </xf>
    <xf numFmtId="2" fontId="50" fillId="0" borderId="1" xfId="5" applyNumberFormat="1" applyFont="1" applyFill="1" applyBorder="1" applyAlignment="1">
      <alignment horizontal="center" vertical="center"/>
    </xf>
    <xf numFmtId="2" fontId="50" fillId="0" borderId="11" xfId="5" applyNumberFormat="1" applyFont="1" applyFill="1" applyBorder="1" applyAlignment="1">
      <alignment horizontal="center" vertical="center"/>
    </xf>
    <xf numFmtId="2" fontId="14" fillId="0" borderId="1" xfId="5" applyNumberFormat="1" applyFont="1" applyFill="1" applyBorder="1" applyAlignment="1">
      <alignment horizontal="center" vertical="center"/>
    </xf>
    <xf numFmtId="2" fontId="14" fillId="0" borderId="11" xfId="5" applyNumberFormat="1" applyFont="1" applyFill="1" applyBorder="1" applyAlignment="1">
      <alignment horizontal="center" vertical="center"/>
    </xf>
    <xf numFmtId="1" fontId="50" fillId="0" borderId="1" xfId="5" applyNumberFormat="1" applyFont="1" applyFill="1" applyBorder="1" applyAlignment="1">
      <alignment horizontal="center" vertical="center"/>
    </xf>
    <xf numFmtId="1" fontId="50" fillId="0" borderId="11" xfId="5" applyNumberFormat="1" applyFont="1" applyFill="1" applyBorder="1" applyAlignment="1">
      <alignment horizontal="center" vertical="center"/>
    </xf>
    <xf numFmtId="0" fontId="14" fillId="0" borderId="22" xfId="5" applyFill="1" applyBorder="1" applyAlignment="1">
      <alignment horizontal="center" vertical="center"/>
    </xf>
    <xf numFmtId="0" fontId="13" fillId="0" borderId="1" xfId="5" applyFont="1" applyFill="1" applyBorder="1" applyAlignment="1">
      <alignment horizontal="center" vertical="center" wrapText="1"/>
    </xf>
    <xf numFmtId="0" fontId="13" fillId="0" borderId="11" xfId="5" applyFont="1" applyFill="1" applyBorder="1" applyAlignment="1">
      <alignment horizontal="center" vertical="center" wrapText="1"/>
    </xf>
    <xf numFmtId="0" fontId="14" fillId="0" borderId="12" xfId="5" applyBorder="1" applyAlignment="1">
      <alignment horizontal="center" vertical="center"/>
    </xf>
    <xf numFmtId="0" fontId="14" fillId="0" borderId="6" xfId="5" applyBorder="1" applyAlignment="1">
      <alignment horizontal="center" vertical="center"/>
    </xf>
    <xf numFmtId="0" fontId="13" fillId="0" borderId="12" xfId="5" applyFont="1" applyFill="1" applyBorder="1" applyAlignment="1">
      <alignment horizontal="center" vertical="center"/>
    </xf>
    <xf numFmtId="0" fontId="19" fillId="0" borderId="4" xfId="5" applyFont="1" applyBorder="1" applyAlignment="1">
      <alignment horizontal="center" vertical="center"/>
    </xf>
    <xf numFmtId="0" fontId="14" fillId="0" borderId="4" xfId="5" applyBorder="1" applyAlignment="1">
      <alignment horizontal="center" vertical="center"/>
    </xf>
    <xf numFmtId="0" fontId="19" fillId="0" borderId="42" xfId="5" applyFont="1" applyFill="1" applyBorder="1" applyAlignment="1" applyProtection="1">
      <alignment horizontal="center" vertical="center" wrapText="1"/>
    </xf>
    <xf numFmtId="0" fontId="14" fillId="0" borderId="29" xfId="5" applyFont="1" applyFill="1" applyBorder="1" applyAlignment="1">
      <alignment horizontal="center" vertical="center" wrapText="1"/>
    </xf>
    <xf numFmtId="0" fontId="14" fillId="0" borderId="28" xfId="5" applyFont="1" applyFill="1" applyBorder="1" applyAlignment="1">
      <alignment horizontal="center" vertical="center" wrapText="1"/>
    </xf>
    <xf numFmtId="0" fontId="14" fillId="0" borderId="27" xfId="5" applyFont="1" applyFill="1" applyBorder="1" applyAlignment="1">
      <alignment horizontal="center" vertical="center" wrapText="1"/>
    </xf>
    <xf numFmtId="0" fontId="14" fillId="0" borderId="29" xfId="5" applyFont="1" applyBorder="1" applyAlignment="1">
      <alignment horizontal="center" vertical="center"/>
    </xf>
    <xf numFmtId="0" fontId="14" fillId="0" borderId="28" xfId="5" applyFont="1" applyBorder="1" applyAlignment="1">
      <alignment horizontal="center" vertical="center"/>
    </xf>
    <xf numFmtId="0" fontId="14" fillId="0" borderId="27" xfId="5" applyFont="1" applyBorder="1" applyAlignment="1">
      <alignment horizontal="center" vertical="center"/>
    </xf>
    <xf numFmtId="0" fontId="67" fillId="14" borderId="4" xfId="5" applyFont="1" applyFill="1" applyBorder="1" applyAlignment="1">
      <alignment horizontal="center" vertical="center" wrapText="1"/>
    </xf>
    <xf numFmtId="0" fontId="67" fillId="14" borderId="16" xfId="5" applyFont="1" applyFill="1" applyBorder="1" applyAlignment="1">
      <alignment horizontal="center" vertical="center" wrapText="1"/>
    </xf>
    <xf numFmtId="0" fontId="67" fillId="14" borderId="8" xfId="5" applyFont="1" applyFill="1" applyBorder="1" applyAlignment="1">
      <alignment horizontal="center" vertical="center" wrapText="1"/>
    </xf>
    <xf numFmtId="0" fontId="67" fillId="14" borderId="15" xfId="5" applyFont="1" applyFill="1" applyBorder="1" applyAlignment="1">
      <alignment horizontal="center" vertical="center" wrapText="1"/>
    </xf>
    <xf numFmtId="0" fontId="67" fillId="14" borderId="13" xfId="5" applyFont="1" applyFill="1" applyBorder="1" applyAlignment="1">
      <alignment horizontal="center" vertical="center" wrapText="1"/>
    </xf>
    <xf numFmtId="0" fontId="67" fillId="14" borderId="1" xfId="5" applyFont="1" applyFill="1" applyBorder="1" applyAlignment="1">
      <alignment horizontal="center" vertical="center" wrapText="1"/>
    </xf>
    <xf numFmtId="0" fontId="67" fillId="14" borderId="11" xfId="5" applyFont="1" applyFill="1" applyBorder="1" applyAlignment="1">
      <alignment horizontal="center" vertical="center" wrapText="1"/>
    </xf>
    <xf numFmtId="0" fontId="44" fillId="0" borderId="4" xfId="5" applyFont="1" applyFill="1" applyBorder="1" applyAlignment="1">
      <alignment horizontal="center" vertical="center" wrapText="1"/>
    </xf>
    <xf numFmtId="0" fontId="14" fillId="0" borderId="0" xfId="5" applyFont="1" applyFill="1" applyBorder="1" applyAlignment="1">
      <alignment horizontal="center"/>
    </xf>
    <xf numFmtId="0" fontId="14" fillId="0" borderId="4" xfId="5" applyFont="1" applyFill="1" applyBorder="1" applyAlignment="1">
      <alignment horizontal="left" vertical="center"/>
    </xf>
    <xf numFmtId="0" fontId="14" fillId="0" borderId="5" xfId="5" applyFont="1" applyFill="1" applyBorder="1" applyAlignment="1">
      <alignment horizontal="left" vertical="center"/>
    </xf>
    <xf numFmtId="0" fontId="52" fillId="0" borderId="45" xfId="5" applyFont="1" applyFill="1" applyBorder="1" applyAlignment="1">
      <alignment horizontal="left"/>
    </xf>
    <xf numFmtId="0" fontId="52" fillId="0" borderId="4" xfId="5" applyFont="1" applyFill="1" applyBorder="1" applyAlignment="1">
      <alignment horizontal="left"/>
    </xf>
    <xf numFmtId="0" fontId="52" fillId="0" borderId="5" xfId="5" applyFont="1" applyFill="1" applyBorder="1" applyAlignment="1">
      <alignment horizontal="left"/>
    </xf>
    <xf numFmtId="0" fontId="14" fillId="0" borderId="0" xfId="5" applyFont="1" applyAlignment="1">
      <alignment horizontal="left" vertical="top" wrapText="1"/>
    </xf>
    <xf numFmtId="0" fontId="14" fillId="0" borderId="0" xfId="5" applyAlignment="1">
      <alignment horizontal="left" vertical="top" wrapText="1"/>
    </xf>
    <xf numFmtId="0" fontId="52" fillId="0" borderId="44" xfId="5" applyFont="1" applyFill="1" applyBorder="1" applyAlignment="1">
      <alignment horizontal="left"/>
    </xf>
    <xf numFmtId="0" fontId="52" fillId="0" borderId="43" xfId="5" applyFont="1" applyFill="1" applyBorder="1" applyAlignment="1">
      <alignment horizontal="left"/>
    </xf>
    <xf numFmtId="0" fontId="52" fillId="0" borderId="29" xfId="5" applyFont="1" applyFill="1" applyBorder="1" applyAlignment="1">
      <alignment horizontal="left"/>
    </xf>
    <xf numFmtId="0" fontId="14" fillId="0" borderId="0" xfId="5" applyFont="1" applyBorder="1" applyAlignment="1">
      <alignment horizontal="left" vertical="top" wrapText="1"/>
    </xf>
    <xf numFmtId="0" fontId="14" fillId="0" borderId="0" xfId="5" applyBorder="1" applyAlignment="1">
      <alignment horizontal="left" vertical="top" wrapText="1"/>
    </xf>
    <xf numFmtId="0" fontId="14" fillId="0" borderId="14" xfId="5" applyFont="1" applyBorder="1" applyAlignment="1">
      <alignment vertical="top" wrapText="1"/>
    </xf>
    <xf numFmtId="0" fontId="14" fillId="0" borderId="0" xfId="5" applyBorder="1" applyAlignment="1">
      <alignment vertical="top" wrapText="1"/>
    </xf>
    <xf numFmtId="0" fontId="14" fillId="0" borderId="14" xfId="5" applyBorder="1" applyAlignment="1">
      <alignment vertical="top" wrapText="1"/>
    </xf>
    <xf numFmtId="0" fontId="14" fillId="0" borderId="9" xfId="5" applyFill="1" applyBorder="1" applyAlignment="1">
      <alignment horizontal="center"/>
    </xf>
    <xf numFmtId="0" fontId="14" fillId="0" borderId="9" xfId="5" applyFont="1" applyBorder="1" applyAlignment="1">
      <alignment horizontal="center" vertical="top" wrapText="1"/>
    </xf>
    <xf numFmtId="0" fontId="19" fillId="0" borderId="0" xfId="5" applyFont="1" applyFill="1" applyBorder="1" applyAlignment="1">
      <alignment horizontal="center"/>
    </xf>
    <xf numFmtId="0" fontId="19" fillId="0" borderId="4" xfId="5" applyFont="1" applyFill="1" applyBorder="1" applyAlignment="1">
      <alignment horizontal="center"/>
    </xf>
    <xf numFmtId="0" fontId="19" fillId="0" borderId="4" xfId="5" applyFont="1" applyFill="1" applyBorder="1" applyAlignment="1">
      <alignment horizontal="left"/>
    </xf>
    <xf numFmtId="0" fontId="19" fillId="0" borderId="1" xfId="5" applyFont="1" applyFill="1" applyBorder="1" applyAlignment="1">
      <alignment horizontal="left"/>
    </xf>
    <xf numFmtId="0" fontId="13" fillId="0" borderId="49" xfId="5" applyFont="1" applyFill="1" applyBorder="1" applyAlignment="1">
      <alignment horizontal="left"/>
    </xf>
    <xf numFmtId="0" fontId="13" fillId="0" borderId="48" xfId="5" applyFont="1" applyFill="1" applyBorder="1" applyAlignment="1">
      <alignment horizontal="left"/>
    </xf>
    <xf numFmtId="0" fontId="13" fillId="0" borderId="47" xfId="5" applyFont="1" applyFill="1" applyBorder="1" applyAlignment="1">
      <alignment horizontal="left"/>
    </xf>
    <xf numFmtId="0" fontId="13" fillId="0" borderId="45" xfId="5" applyFont="1" applyFill="1" applyBorder="1" applyAlignment="1">
      <alignment horizontal="left"/>
    </xf>
    <xf numFmtId="0" fontId="13" fillId="0" borderId="4" xfId="5" applyFont="1" applyFill="1" applyBorder="1" applyAlignment="1">
      <alignment horizontal="left"/>
    </xf>
    <xf numFmtId="0" fontId="13" fillId="0" borderId="5" xfId="5" applyFont="1" applyFill="1" applyBorder="1" applyAlignment="1">
      <alignment horizontal="left"/>
    </xf>
    <xf numFmtId="0" fontId="14" fillId="0" borderId="4" xfId="5" applyFont="1" applyFill="1" applyBorder="1" applyAlignment="1">
      <alignment horizontal="center" vertical="top" wrapText="1"/>
    </xf>
    <xf numFmtId="0" fontId="69" fillId="0" borderId="4" xfId="5" applyFont="1" applyBorder="1" applyAlignment="1">
      <alignment horizontal="center" vertical="center" wrapText="1"/>
    </xf>
    <xf numFmtId="0" fontId="14" fillId="0" borderId="4" xfId="5" applyFont="1" applyFill="1" applyBorder="1" applyAlignment="1">
      <alignment horizontal="center" vertical="center" wrapText="1"/>
    </xf>
    <xf numFmtId="0" fontId="14" fillId="0" borderId="4" xfId="5" applyFont="1" applyFill="1" applyBorder="1" applyAlignment="1">
      <alignment vertical="center" wrapText="1"/>
    </xf>
    <xf numFmtId="0" fontId="44" fillId="0" borderId="4" xfId="5" applyFont="1" applyFill="1" applyBorder="1" applyAlignment="1">
      <alignment horizontal="center" vertical="top" wrapText="1"/>
    </xf>
    <xf numFmtId="0" fontId="12" fillId="23" borderId="4" xfId="5" applyFont="1" applyFill="1" applyBorder="1" applyAlignment="1">
      <alignment horizontal="center" vertical="center" wrapText="1"/>
    </xf>
    <xf numFmtId="0" fontId="12" fillId="23" borderId="1" xfId="5" applyFont="1" applyFill="1" applyBorder="1" applyAlignment="1">
      <alignment horizontal="center" vertical="center" wrapText="1"/>
    </xf>
    <xf numFmtId="0" fontId="12" fillId="23" borderId="11" xfId="5" applyFont="1" applyFill="1" applyBorder="1" applyAlignment="1">
      <alignment vertical="center" wrapText="1"/>
    </xf>
    <xf numFmtId="0" fontId="44" fillId="13" borderId="4" xfId="5" applyFont="1" applyFill="1" applyBorder="1" applyAlignment="1">
      <alignment horizontal="center" vertical="center" wrapText="1"/>
    </xf>
    <xf numFmtId="0" fontId="69" fillId="0" borderId="4" xfId="5" applyFont="1" applyBorder="1" applyAlignment="1">
      <alignment horizontal="center" vertical="top" wrapText="1"/>
    </xf>
    <xf numFmtId="0" fontId="40" fillId="0" borderId="16" xfId="5" applyFont="1" applyFill="1" applyBorder="1" applyAlignment="1">
      <alignment horizontal="center" wrapText="1"/>
    </xf>
    <xf numFmtId="0" fontId="40" fillId="0" borderId="8" xfId="5" applyFont="1" applyFill="1" applyBorder="1" applyAlignment="1">
      <alignment horizontal="center" wrapText="1"/>
    </xf>
    <xf numFmtId="0" fontId="40" fillId="0" borderId="2" xfId="5" applyFont="1" applyFill="1" applyBorder="1" applyAlignment="1">
      <alignment horizontal="center" wrapText="1"/>
    </xf>
    <xf numFmtId="0" fontId="40" fillId="0" borderId="3" xfId="5" applyFont="1" applyFill="1" applyBorder="1" applyAlignment="1">
      <alignment horizontal="center" wrapText="1"/>
    </xf>
    <xf numFmtId="0" fontId="40" fillId="0" borderId="15" xfId="5" applyFont="1" applyFill="1" applyBorder="1" applyAlignment="1">
      <alignment horizontal="center" wrapText="1"/>
    </xf>
    <xf numFmtId="0" fontId="40" fillId="0" borderId="13" xfId="5" applyFont="1" applyFill="1" applyBorder="1" applyAlignment="1">
      <alignment horizontal="center" wrapText="1"/>
    </xf>
    <xf numFmtId="0" fontId="35" fillId="0" borderId="2" xfId="5" applyFont="1" applyBorder="1" applyAlignment="1">
      <alignment horizontal="center" vertical="center"/>
    </xf>
    <xf numFmtId="0" fontId="35" fillId="0" borderId="0" xfId="5" applyFont="1" applyBorder="1" applyAlignment="1">
      <alignment horizontal="center" vertical="center"/>
    </xf>
    <xf numFmtId="0" fontId="35" fillId="0" borderId="3" xfId="5" applyFont="1" applyBorder="1" applyAlignment="1">
      <alignment horizontal="center" vertical="center"/>
    </xf>
    <xf numFmtId="0" fontId="14" fillId="0" borderId="4" xfId="5" applyFont="1" applyBorder="1" applyAlignment="1">
      <alignment horizontal="center" vertical="center"/>
    </xf>
    <xf numFmtId="0" fontId="12" fillId="23" borderId="11" xfId="5" applyFont="1" applyFill="1" applyBorder="1" applyAlignment="1">
      <alignment horizontal="center" vertical="center" wrapText="1"/>
    </xf>
    <xf numFmtId="0" fontId="44" fillId="23" borderId="4" xfId="5" applyFont="1" applyFill="1" applyBorder="1" applyAlignment="1">
      <alignment horizontal="center" vertical="center" wrapText="1"/>
    </xf>
    <xf numFmtId="0" fontId="12" fillId="23" borderId="4" xfId="5" applyNumberFormat="1" applyFont="1" applyFill="1" applyBorder="1" applyAlignment="1">
      <alignment horizontal="center" vertical="center" wrapText="1"/>
    </xf>
    <xf numFmtId="15" fontId="40" fillId="2" borderId="5" xfId="5" applyNumberFormat="1" applyFont="1" applyFill="1" applyBorder="1" applyAlignment="1">
      <alignment horizontal="center"/>
    </xf>
    <xf numFmtId="15" fontId="40" fillId="2" borderId="6" xfId="5" applyNumberFormat="1" applyFont="1" applyFill="1" applyBorder="1" applyAlignment="1">
      <alignment horizontal="center"/>
    </xf>
    <xf numFmtId="0" fontId="19" fillId="0" borderId="4" xfId="5" applyFont="1" applyFill="1" applyBorder="1" applyAlignment="1" applyProtection="1">
      <alignment horizontal="left" vertical="center" wrapText="1"/>
    </xf>
    <xf numFmtId="0" fontId="14" fillId="0" borderId="4" xfId="5" applyFill="1" applyBorder="1" applyAlignment="1">
      <alignment horizontal="center"/>
    </xf>
    <xf numFmtId="0" fontId="19" fillId="0" borderId="9" xfId="5" applyFont="1" applyFill="1" applyBorder="1" applyAlignment="1" applyProtection="1">
      <alignment horizontal="left" vertical="center" wrapText="1"/>
    </xf>
    <xf numFmtId="0" fontId="19" fillId="0" borderId="0" xfId="5" applyFont="1" applyFill="1" applyBorder="1" applyAlignment="1" applyProtection="1">
      <alignment horizontal="left" vertical="center" wrapText="1"/>
    </xf>
    <xf numFmtId="0" fontId="15" fillId="0" borderId="16" xfId="1" quotePrefix="1" applyFill="1" applyBorder="1" applyAlignment="1" applyProtection="1">
      <alignment horizontal="center" wrapText="1"/>
    </xf>
    <xf numFmtId="0" fontId="15" fillId="0" borderId="8" xfId="1" applyFill="1" applyBorder="1" applyAlignment="1" applyProtection="1">
      <alignment horizontal="center" wrapText="1"/>
    </xf>
    <xf numFmtId="0" fontId="15" fillId="0" borderId="2" xfId="1" applyFill="1" applyBorder="1" applyAlignment="1" applyProtection="1">
      <alignment horizontal="center" wrapText="1"/>
    </xf>
    <xf numFmtId="0" fontId="15" fillId="0" borderId="3" xfId="1" applyFill="1" applyBorder="1" applyAlignment="1" applyProtection="1">
      <alignment horizontal="center" wrapText="1"/>
    </xf>
    <xf numFmtId="0" fontId="15" fillId="0" borderId="15" xfId="1" applyFill="1" applyBorder="1" applyAlignment="1" applyProtection="1">
      <alignment horizontal="center" wrapText="1"/>
    </xf>
    <xf numFmtId="0" fontId="15" fillId="0" borderId="13" xfId="1" applyFill="1" applyBorder="1" applyAlignment="1" applyProtection="1">
      <alignment horizontal="center" wrapText="1"/>
    </xf>
    <xf numFmtId="0" fontId="31" fillId="0" borderId="0" xfId="5" applyFont="1" applyBorder="1" applyAlignment="1">
      <alignment horizontal="center" vertical="center"/>
    </xf>
    <xf numFmtId="0" fontId="31" fillId="0" borderId="3" xfId="5" applyFont="1" applyBorder="1" applyAlignment="1">
      <alignment horizontal="center" vertical="center"/>
    </xf>
    <xf numFmtId="0" fontId="31" fillId="0" borderId="2" xfId="5" applyFont="1" applyBorder="1" applyAlignment="1">
      <alignment horizontal="center" vertical="center"/>
    </xf>
    <xf numFmtId="0" fontId="31" fillId="0" borderId="15" xfId="5" applyFont="1" applyBorder="1" applyAlignment="1">
      <alignment horizontal="center" vertical="center"/>
    </xf>
    <xf numFmtId="0" fontId="31" fillId="0" borderId="14" xfId="5" applyFont="1" applyBorder="1" applyAlignment="1">
      <alignment horizontal="center" vertical="center"/>
    </xf>
    <xf numFmtId="0" fontId="31" fillId="0" borderId="13" xfId="5" applyFont="1" applyBorder="1" applyAlignment="1">
      <alignment horizontal="center" vertical="center"/>
    </xf>
    <xf numFmtId="0" fontId="14" fillId="0" borderId="5" xfId="5" applyFont="1" applyFill="1" applyBorder="1" applyAlignment="1">
      <alignment horizontal="center" vertical="center" wrapText="1"/>
    </xf>
    <xf numFmtId="0" fontId="14" fillId="0" borderId="12" xfId="5" applyFont="1" applyFill="1" applyBorder="1" applyAlignment="1">
      <alignment horizontal="center" vertical="center" wrapText="1"/>
    </xf>
    <xf numFmtId="0" fontId="14" fillId="0" borderId="6" xfId="5" applyFont="1" applyFill="1" applyBorder="1" applyAlignment="1">
      <alignment horizontal="center" vertical="center" wrapText="1"/>
    </xf>
    <xf numFmtId="0" fontId="14" fillId="0" borderId="5" xfId="5" applyFont="1" applyBorder="1" applyAlignment="1">
      <alignment horizontal="center" vertical="center"/>
    </xf>
    <xf numFmtId="0" fontId="14" fillId="0" borderId="12" xfId="5" applyFont="1" applyBorder="1" applyAlignment="1">
      <alignment horizontal="center" vertical="center"/>
    </xf>
    <xf numFmtId="0" fontId="14" fillId="0" borderId="6" xfId="5" applyFont="1" applyBorder="1" applyAlignment="1">
      <alignment horizontal="center" vertical="center"/>
    </xf>
    <xf numFmtId="0" fontId="14" fillId="0" borderId="14" xfId="5" applyFill="1" applyBorder="1" applyAlignment="1">
      <alignment horizontal="center"/>
    </xf>
    <xf numFmtId="15" fontId="40" fillId="2" borderId="17" xfId="5" applyNumberFormat="1" applyFont="1" applyFill="1" applyBorder="1" applyAlignment="1">
      <alignment horizontal="center"/>
    </xf>
    <xf numFmtId="15" fontId="40" fillId="2" borderId="18" xfId="5" applyNumberFormat="1" applyFont="1" applyFill="1" applyBorder="1" applyAlignment="1">
      <alignment horizontal="center"/>
    </xf>
    <xf numFmtId="0" fontId="12" fillId="0" borderId="16" xfId="5" applyFont="1" applyFill="1" applyBorder="1" applyAlignment="1">
      <alignment horizontal="center" vertical="center" wrapText="1"/>
    </xf>
    <xf numFmtId="0" fontId="12" fillId="0" borderId="8" xfId="5" applyFont="1" applyFill="1" applyBorder="1" applyAlignment="1">
      <alignment horizontal="center" vertical="center" wrapText="1"/>
    </xf>
    <xf numFmtId="0" fontId="12" fillId="0" borderId="15" xfId="5" applyFont="1" applyFill="1" applyBorder="1" applyAlignment="1">
      <alignment horizontal="center" vertical="center" wrapText="1"/>
    </xf>
    <xf numFmtId="0" fontId="12" fillId="0" borderId="13" xfId="5" applyFont="1" applyFill="1" applyBorder="1" applyAlignment="1">
      <alignment horizontal="center" vertical="center" wrapText="1"/>
    </xf>
    <xf numFmtId="0" fontId="44" fillId="13" borderId="5" xfId="5" applyFont="1" applyFill="1" applyBorder="1" applyAlignment="1">
      <alignment horizontal="center" vertical="center" wrapText="1"/>
    </xf>
    <xf numFmtId="0" fontId="44" fillId="13" borderId="6" xfId="5" applyFont="1" applyFill="1" applyBorder="1" applyAlignment="1">
      <alignment horizontal="center" vertical="center" wrapText="1"/>
    </xf>
    <xf numFmtId="0" fontId="44" fillId="0" borderId="10" xfId="5" applyFont="1" applyFill="1" applyBorder="1" applyAlignment="1">
      <alignment horizontal="center" vertical="center" wrapText="1"/>
    </xf>
    <xf numFmtId="0" fontId="44" fillId="0" borderId="5" xfId="5" applyFont="1" applyFill="1" applyBorder="1" applyAlignment="1">
      <alignment horizontal="center" vertical="center" wrapText="1"/>
    </xf>
    <xf numFmtId="0" fontId="44" fillId="0" borderId="6" xfId="5" applyFont="1" applyFill="1" applyBorder="1" applyAlignment="1">
      <alignment horizontal="center" vertical="center" wrapText="1"/>
    </xf>
    <xf numFmtId="0" fontId="44" fillId="13" borderId="5" xfId="5" applyFont="1" applyFill="1" applyBorder="1" applyAlignment="1">
      <alignment horizontal="left" vertical="center" wrapText="1"/>
    </xf>
    <xf numFmtId="0" fontId="44" fillId="13" borderId="6" xfId="5" applyFont="1" applyFill="1" applyBorder="1" applyAlignment="1">
      <alignment horizontal="left" vertical="center" wrapText="1"/>
    </xf>
    <xf numFmtId="0" fontId="44" fillId="0" borderId="5" xfId="5" applyFont="1" applyFill="1" applyBorder="1" applyAlignment="1">
      <alignment horizontal="left" vertical="center" wrapText="1"/>
    </xf>
    <xf numFmtId="0" fontId="44" fillId="0" borderId="6" xfId="5" applyFont="1" applyFill="1" applyBorder="1" applyAlignment="1">
      <alignment horizontal="left" vertical="center" wrapText="1"/>
    </xf>
    <xf numFmtId="0" fontId="44" fillId="13" borderId="1" xfId="5" applyFont="1" applyFill="1" applyBorder="1" applyAlignment="1">
      <alignment horizontal="center" vertical="center" wrapText="1"/>
    </xf>
    <xf numFmtId="0" fontId="44" fillId="13" borderId="11" xfId="5" applyFont="1" applyFill="1" applyBorder="1" applyAlignment="1">
      <alignment horizontal="center" vertical="center" wrapText="1"/>
    </xf>
    <xf numFmtId="0" fontId="12" fillId="0" borderId="1" xfId="5" applyFont="1" applyFill="1" applyBorder="1" applyAlignment="1">
      <alignment horizontal="center" vertical="top" wrapText="1"/>
    </xf>
    <xf numFmtId="0" fontId="12" fillId="0" borderId="11" xfId="5" applyFont="1" applyFill="1" applyBorder="1" applyAlignment="1">
      <alignment horizontal="center" vertical="top" wrapText="1"/>
    </xf>
    <xf numFmtId="1" fontId="44" fillId="0" borderId="1" xfId="5" applyNumberFormat="1" applyFont="1" applyFill="1" applyBorder="1" applyAlignment="1">
      <alignment horizontal="center" vertical="center" wrapText="1"/>
    </xf>
    <xf numFmtId="1" fontId="44" fillId="0" borderId="10" xfId="5" applyNumberFormat="1" applyFont="1" applyFill="1" applyBorder="1" applyAlignment="1">
      <alignment horizontal="center" vertical="center" wrapText="1"/>
    </xf>
    <xf numFmtId="1" fontId="44" fillId="0" borderId="11" xfId="5" applyNumberFormat="1" applyFont="1" applyFill="1" applyBorder="1" applyAlignment="1">
      <alignment horizontal="center" vertical="center" wrapText="1"/>
    </xf>
    <xf numFmtId="9" fontId="14" fillId="4" borderId="1" xfId="5" applyNumberFormat="1" applyFont="1" applyFill="1" applyBorder="1" applyAlignment="1">
      <alignment horizontal="center" vertical="center"/>
    </xf>
    <xf numFmtId="9" fontId="14" fillId="4" borderId="10" xfId="5" applyNumberFormat="1" applyFont="1" applyFill="1" applyBorder="1" applyAlignment="1">
      <alignment horizontal="center" vertical="center"/>
    </xf>
    <xf numFmtId="9" fontId="14" fillId="4" borderId="11" xfId="5" applyNumberFormat="1" applyFont="1" applyFill="1" applyBorder="1" applyAlignment="1">
      <alignment horizontal="center" vertical="center"/>
    </xf>
    <xf numFmtId="1" fontId="44" fillId="13" borderId="1" xfId="5" applyNumberFormat="1" applyFont="1" applyFill="1" applyBorder="1" applyAlignment="1">
      <alignment horizontal="center" vertical="center"/>
    </xf>
    <xf numFmtId="1" fontId="44" fillId="13" borderId="10" xfId="5" applyNumberFormat="1" applyFont="1" applyFill="1" applyBorder="1" applyAlignment="1">
      <alignment horizontal="center" vertical="center"/>
    </xf>
    <xf numFmtId="1" fontId="44" fillId="13" borderId="11" xfId="5" applyNumberFormat="1" applyFont="1" applyFill="1" applyBorder="1" applyAlignment="1">
      <alignment horizontal="center" vertical="center"/>
    </xf>
    <xf numFmtId="14" fontId="44" fillId="0" borderId="1" xfId="5" applyNumberFormat="1" applyFont="1" applyFill="1" applyBorder="1" applyAlignment="1">
      <alignment horizontal="center" vertical="center" wrapText="1"/>
    </xf>
    <xf numFmtId="14" fontId="44" fillId="0" borderId="10" xfId="5" applyNumberFormat="1" applyFont="1" applyFill="1" applyBorder="1" applyAlignment="1">
      <alignment horizontal="center" vertical="center" wrapText="1"/>
    </xf>
    <xf numFmtId="14" fontId="44" fillId="0" borderId="11" xfId="5" applyNumberFormat="1" applyFont="1" applyFill="1" applyBorder="1" applyAlignment="1">
      <alignment horizontal="center" vertical="center" wrapText="1"/>
    </xf>
    <xf numFmtId="2" fontId="44" fillId="0" borderId="1" xfId="5" applyNumberFormat="1" applyFont="1" applyFill="1" applyBorder="1" applyAlignment="1">
      <alignment horizontal="center" vertical="center"/>
    </xf>
    <xf numFmtId="2" fontId="44" fillId="0" borderId="10" xfId="5" applyNumberFormat="1" applyFont="1" applyFill="1" applyBorder="1" applyAlignment="1">
      <alignment horizontal="center" vertical="center"/>
    </xf>
    <xf numFmtId="2" fontId="44" fillId="0" borderId="11" xfId="5" applyNumberFormat="1" applyFont="1" applyFill="1" applyBorder="1" applyAlignment="1">
      <alignment horizontal="center" vertical="center"/>
    </xf>
    <xf numFmtId="0" fontId="14" fillId="0" borderId="1" xfId="5" applyFill="1" applyBorder="1" applyAlignment="1">
      <alignment horizontal="center"/>
    </xf>
    <xf numFmtId="0" fontId="14" fillId="0" borderId="10" xfId="5" applyFill="1" applyBorder="1" applyAlignment="1">
      <alignment horizontal="center"/>
    </xf>
    <xf numFmtId="0" fontId="14" fillId="0" borderId="11" xfId="5" applyFill="1" applyBorder="1" applyAlignment="1">
      <alignment horizontal="center"/>
    </xf>
    <xf numFmtId="0" fontId="44" fillId="13" borderId="1" xfId="6" applyFont="1" applyFill="1" applyBorder="1" applyAlignment="1">
      <alignment horizontal="left" vertical="center" wrapText="1"/>
    </xf>
    <xf numFmtId="0" fontId="44" fillId="13" borderId="10" xfId="6" applyFont="1" applyFill="1" applyBorder="1" applyAlignment="1">
      <alignment horizontal="left" vertical="center" wrapText="1"/>
    </xf>
    <xf numFmtId="0" fontId="44" fillId="13" borderId="11" xfId="6" applyFont="1" applyFill="1" applyBorder="1" applyAlignment="1">
      <alignment horizontal="left" vertical="center" wrapText="1"/>
    </xf>
    <xf numFmtId="0" fontId="19" fillId="0" borderId="5" xfId="5" applyFont="1" applyFill="1" applyBorder="1" applyAlignment="1">
      <alignment horizontal="center"/>
    </xf>
    <xf numFmtId="0" fontId="19" fillId="0" borderId="12" xfId="5" applyFont="1" applyFill="1" applyBorder="1" applyAlignment="1">
      <alignment horizontal="center"/>
    </xf>
    <xf numFmtId="0" fontId="19" fillId="0" borderId="6" xfId="5" applyFont="1" applyFill="1" applyBorder="1" applyAlignment="1">
      <alignment horizontal="center"/>
    </xf>
    <xf numFmtId="0" fontId="19" fillId="0" borderId="5" xfId="5" applyFont="1" applyFill="1" applyBorder="1" applyAlignment="1">
      <alignment horizontal="left"/>
    </xf>
    <xf numFmtId="0" fontId="19" fillId="0" borderId="12" xfId="5" applyFont="1" applyFill="1" applyBorder="1" applyAlignment="1">
      <alignment horizontal="left"/>
    </xf>
    <xf numFmtId="0" fontId="19" fillId="0" borderId="6" xfId="5" applyFont="1" applyFill="1" applyBorder="1" applyAlignment="1">
      <alignment horizontal="left"/>
    </xf>
    <xf numFmtId="0" fontId="14" fillId="0" borderId="12" xfId="5" applyFont="1" applyFill="1" applyBorder="1" applyAlignment="1">
      <alignment horizontal="left" vertical="center"/>
    </xf>
    <xf numFmtId="0" fontId="14" fillId="0" borderId="6" xfId="5" applyFont="1" applyFill="1" applyBorder="1" applyAlignment="1">
      <alignment horizontal="left" vertical="center"/>
    </xf>
    <xf numFmtId="0" fontId="13" fillId="0" borderId="17" xfId="5" applyFont="1" applyFill="1" applyBorder="1" applyAlignment="1">
      <alignment horizontal="left"/>
    </xf>
    <xf numFmtId="0" fontId="13" fillId="0" borderId="22" xfId="5" applyFont="1" applyFill="1" applyBorder="1" applyAlignment="1">
      <alignment horizontal="left"/>
    </xf>
    <xf numFmtId="0" fontId="13" fillId="0" borderId="18" xfId="5" applyFont="1" applyFill="1" applyBorder="1" applyAlignment="1">
      <alignment horizontal="left"/>
    </xf>
    <xf numFmtId="0" fontId="13" fillId="0" borderId="54" xfId="5" applyFont="1" applyFill="1" applyBorder="1" applyAlignment="1">
      <alignment horizontal="left"/>
    </xf>
    <xf numFmtId="0" fontId="13" fillId="0" borderId="12" xfId="5" applyFont="1" applyFill="1" applyBorder="1" applyAlignment="1">
      <alignment horizontal="left"/>
    </xf>
    <xf numFmtId="0" fontId="13" fillId="0" borderId="55" xfId="5" applyFont="1" applyFill="1" applyBorder="1" applyAlignment="1">
      <alignment horizontal="left"/>
    </xf>
    <xf numFmtId="0" fontId="52" fillId="0" borderId="54" xfId="5" applyFont="1" applyFill="1" applyBorder="1" applyAlignment="1">
      <alignment horizontal="left"/>
    </xf>
    <xf numFmtId="0" fontId="52" fillId="0" borderId="12" xfId="5" applyFont="1" applyFill="1" applyBorder="1" applyAlignment="1">
      <alignment horizontal="left"/>
    </xf>
    <xf numFmtId="0" fontId="52" fillId="0" borderId="6" xfId="5" applyFont="1" applyFill="1" applyBorder="1" applyAlignment="1">
      <alignment horizontal="left"/>
    </xf>
    <xf numFmtId="0" fontId="52" fillId="0" borderId="53" xfId="5" applyFont="1" applyFill="1" applyBorder="1" applyAlignment="1">
      <alignment horizontal="left"/>
    </xf>
    <xf numFmtId="0" fontId="52" fillId="0" borderId="28" xfId="5" applyFont="1" applyFill="1" applyBorder="1" applyAlignment="1">
      <alignment horizontal="left"/>
    </xf>
    <xf numFmtId="0" fontId="52" fillId="0" borderId="27" xfId="5" applyFont="1" applyFill="1" applyBorder="1" applyAlignment="1">
      <alignment horizontal="left"/>
    </xf>
    <xf numFmtId="0" fontId="14" fillId="0" borderId="0" xfId="5" applyFont="1" applyBorder="1" applyAlignment="1">
      <alignment vertical="top" wrapText="1"/>
    </xf>
    <xf numFmtId="0" fontId="44" fillId="13" borderId="1" xfId="6" applyFont="1" applyFill="1" applyBorder="1" applyAlignment="1">
      <alignment horizontal="center" vertical="top" wrapText="1"/>
    </xf>
    <xf numFmtId="0" fontId="44" fillId="13" borderId="11" xfId="6" applyFont="1" applyFill="1" applyBorder="1" applyAlignment="1">
      <alignment horizontal="center" vertical="top" wrapText="1"/>
    </xf>
    <xf numFmtId="0" fontId="44" fillId="13" borderId="16" xfId="5" applyFont="1" applyFill="1" applyBorder="1" applyAlignment="1">
      <alignment horizontal="center" vertical="center" wrapText="1"/>
    </xf>
    <xf numFmtId="0" fontId="44" fillId="13" borderId="8" xfId="5" applyFont="1" applyFill="1" applyBorder="1" applyAlignment="1">
      <alignment horizontal="center" vertical="center" wrapText="1"/>
    </xf>
    <xf numFmtId="0" fontId="44" fillId="13" borderId="2" xfId="5" applyFont="1" applyFill="1" applyBorder="1" applyAlignment="1">
      <alignment horizontal="center" vertical="center" wrapText="1"/>
    </xf>
    <xf numFmtId="0" fontId="44" fillId="13" borderId="3" xfId="5" applyFont="1" applyFill="1" applyBorder="1" applyAlignment="1">
      <alignment horizontal="center" vertical="center" wrapText="1"/>
    </xf>
    <xf numFmtId="0" fontId="44" fillId="13" borderId="15" xfId="5" applyFont="1" applyFill="1" applyBorder="1" applyAlignment="1">
      <alignment horizontal="center" vertical="center" wrapText="1"/>
    </xf>
    <xf numFmtId="0" fontId="44" fillId="13" borderId="13" xfId="5" applyFont="1" applyFill="1" applyBorder="1" applyAlignment="1">
      <alignment horizontal="center" vertical="center" wrapText="1"/>
    </xf>
    <xf numFmtId="0" fontId="12" fillId="13" borderId="1" xfId="0" applyNumberFormat="1" applyFont="1" applyFill="1" applyBorder="1" applyAlignment="1">
      <alignment horizontal="justify" vertical="center" wrapText="1"/>
    </xf>
    <xf numFmtId="0" fontId="12" fillId="13" borderId="10" xfId="0" applyNumberFormat="1" applyFont="1" applyFill="1" applyBorder="1" applyAlignment="1">
      <alignment horizontal="justify" vertical="center" wrapText="1"/>
    </xf>
    <xf numFmtId="0" fontId="12" fillId="13" borderId="11" xfId="0" applyNumberFormat="1" applyFont="1" applyFill="1" applyBorder="1" applyAlignment="1">
      <alignment horizontal="justify" vertical="center" wrapText="1"/>
    </xf>
    <xf numFmtId="0" fontId="12" fillId="13" borderId="1" xfId="0" applyFont="1" applyFill="1" applyBorder="1" applyAlignment="1">
      <alignment horizontal="justify" vertical="center" wrapText="1"/>
    </xf>
    <xf numFmtId="0" fontId="12" fillId="13" borderId="10" xfId="0" applyFont="1" applyFill="1" applyBorder="1" applyAlignment="1">
      <alignment horizontal="justify" vertical="center" wrapText="1"/>
    </xf>
    <xf numFmtId="0" fontId="12" fillId="13" borderId="11" xfId="0" applyFont="1" applyFill="1" applyBorder="1" applyAlignment="1">
      <alignment horizontal="justify" vertical="center" wrapText="1"/>
    </xf>
    <xf numFmtId="0" fontId="31" fillId="0" borderId="2" xfId="5" applyFont="1" applyBorder="1" applyAlignment="1">
      <alignment horizontal="center" vertical="center" wrapText="1"/>
    </xf>
    <xf numFmtId="0" fontId="31" fillId="0" borderId="3" xfId="5" applyFont="1" applyBorder="1" applyAlignment="1">
      <alignment horizontal="center" vertical="center" wrapText="1"/>
    </xf>
    <xf numFmtId="0" fontId="31" fillId="0" borderId="15" xfId="5" applyFont="1" applyBorder="1" applyAlignment="1">
      <alignment horizontal="center" vertical="center" wrapText="1"/>
    </xf>
    <xf numFmtId="0" fontId="31" fillId="0" borderId="14" xfId="5" applyFont="1" applyBorder="1" applyAlignment="1">
      <alignment horizontal="center" vertical="center" wrapText="1"/>
    </xf>
    <xf numFmtId="0" fontId="31" fillId="0" borderId="13" xfId="5" applyFont="1" applyBorder="1" applyAlignment="1">
      <alignment horizontal="center" vertical="center" wrapText="1"/>
    </xf>
    <xf numFmtId="0" fontId="44" fillId="0" borderId="1" xfId="5" applyFont="1" applyFill="1" applyBorder="1" applyAlignment="1">
      <alignment horizontal="justify" vertical="center" wrapText="1"/>
    </xf>
    <xf numFmtId="0" fontId="44" fillId="0" borderId="10" xfId="5" applyFont="1" applyFill="1" applyBorder="1" applyAlignment="1">
      <alignment horizontal="justify" vertical="center" wrapText="1"/>
    </xf>
    <xf numFmtId="0" fontId="44" fillId="0" borderId="11" xfId="5" applyFont="1" applyFill="1" applyBorder="1" applyAlignment="1">
      <alignment horizontal="justify" vertical="center" wrapText="1"/>
    </xf>
    <xf numFmtId="0" fontId="44" fillId="0" borderId="1" xfId="6" applyFont="1" applyFill="1" applyBorder="1" applyAlignment="1">
      <alignment horizontal="justify" vertical="center" wrapText="1"/>
    </xf>
    <xf numFmtId="0" fontId="44" fillId="0" borderId="11" xfId="6" applyFont="1" applyFill="1" applyBorder="1" applyAlignment="1">
      <alignment horizontal="justify" vertical="center" wrapText="1"/>
    </xf>
    <xf numFmtId="0" fontId="19" fillId="0" borderId="5" xfId="5" applyFont="1" applyFill="1" applyBorder="1" applyAlignment="1">
      <alignment horizontal="right" vertical="center"/>
    </xf>
    <xf numFmtId="0" fontId="19" fillId="0" borderId="12" xfId="5" applyFont="1" applyFill="1" applyBorder="1" applyAlignment="1">
      <alignment horizontal="right" vertical="center"/>
    </xf>
    <xf numFmtId="0" fontId="44" fillId="13" borderId="4" xfId="5" applyFont="1" applyFill="1" applyBorder="1" applyAlignment="1">
      <alignment horizontal="justify" vertical="center" wrapText="1"/>
    </xf>
    <xf numFmtId="0" fontId="44" fillId="0" borderId="4" xfId="5" applyFont="1" applyFill="1" applyBorder="1" applyAlignment="1">
      <alignment horizontal="justify" vertical="center" wrapText="1"/>
    </xf>
    <xf numFmtId="0" fontId="44" fillId="0" borderId="16" xfId="5" applyFont="1" applyFill="1" applyBorder="1" applyAlignment="1">
      <alignment horizontal="justify" vertical="center" wrapText="1"/>
    </xf>
    <xf numFmtId="0" fontId="44" fillId="0" borderId="8" xfId="5" applyFont="1" applyFill="1" applyBorder="1" applyAlignment="1">
      <alignment horizontal="justify" vertical="center" wrapText="1"/>
    </xf>
    <xf numFmtId="0" fontId="44" fillId="0" borderId="15" xfId="5" applyFont="1" applyFill="1" applyBorder="1" applyAlignment="1">
      <alignment horizontal="justify" vertical="center" wrapText="1"/>
    </xf>
    <xf numFmtId="0" fontId="44" fillId="0" borderId="13" xfId="5" applyFont="1" applyFill="1" applyBorder="1" applyAlignment="1">
      <alignment horizontal="justify" vertical="center" wrapText="1"/>
    </xf>
    <xf numFmtId="0" fontId="19" fillId="0" borderId="9" xfId="5" applyFont="1" applyFill="1" applyBorder="1" applyAlignment="1">
      <alignment horizontal="left"/>
    </xf>
    <xf numFmtId="0" fontId="19" fillId="0" borderId="8" xfId="5" applyFont="1" applyFill="1" applyBorder="1" applyAlignment="1">
      <alignment horizontal="left"/>
    </xf>
    <xf numFmtId="0" fontId="14" fillId="0" borderId="16" xfId="5" applyBorder="1" applyAlignment="1">
      <alignment horizontal="center" vertical="center" wrapText="1"/>
    </xf>
    <xf numFmtId="0" fontId="14" fillId="0" borderId="9" xfId="5" applyBorder="1" applyAlignment="1">
      <alignment horizontal="center" vertical="center" wrapText="1"/>
    </xf>
    <xf numFmtId="0" fontId="14" fillId="0" borderId="8" xfId="5" applyBorder="1" applyAlignment="1">
      <alignment horizontal="center" vertical="center" wrapText="1"/>
    </xf>
    <xf numFmtId="0" fontId="14" fillId="0" borderId="2" xfId="5" applyBorder="1" applyAlignment="1">
      <alignment horizontal="center" vertical="center" wrapText="1"/>
    </xf>
    <xf numFmtId="0" fontId="14" fillId="0" borderId="3" xfId="5" applyBorder="1" applyAlignment="1">
      <alignment horizontal="center" vertical="center" wrapText="1"/>
    </xf>
    <xf numFmtId="0" fontId="14" fillId="0" borderId="15" xfId="5" applyBorder="1" applyAlignment="1">
      <alignment horizontal="center" vertical="center" wrapText="1"/>
    </xf>
    <xf numFmtId="0" fontId="14" fillId="0" borderId="13" xfId="5" applyBorder="1" applyAlignment="1">
      <alignment horizontal="center" vertical="center" wrapText="1"/>
    </xf>
    <xf numFmtId="0" fontId="44" fillId="0" borderId="2" xfId="5" applyFont="1" applyFill="1" applyBorder="1" applyAlignment="1">
      <alignment horizontal="justify" vertical="center" wrapText="1"/>
    </xf>
    <xf numFmtId="0" fontId="44" fillId="0" borderId="3" xfId="5" applyFont="1" applyFill="1" applyBorder="1" applyAlignment="1">
      <alignment horizontal="justify" vertical="center" wrapText="1"/>
    </xf>
    <xf numFmtId="0" fontId="44" fillId="13" borderId="5" xfId="5" applyFont="1" applyFill="1" applyBorder="1" applyAlignment="1">
      <alignment horizontal="justify" vertical="center" wrapText="1"/>
    </xf>
    <xf numFmtId="0" fontId="44" fillId="13" borderId="6" xfId="5" applyFont="1" applyFill="1" applyBorder="1" applyAlignment="1">
      <alignment horizontal="justify" vertical="center" wrapText="1"/>
    </xf>
    <xf numFmtId="0" fontId="117" fillId="32" borderId="4" xfId="0" applyFont="1" applyFill="1" applyBorder="1" applyAlignment="1">
      <alignment horizontal="center" vertical="center" wrapText="1"/>
    </xf>
    <xf numFmtId="0" fontId="44" fillId="0" borderId="4" xfId="0" applyFont="1" applyBorder="1"/>
    <xf numFmtId="0" fontId="117" fillId="32" borderId="66" xfId="0" applyFont="1" applyFill="1" applyBorder="1" applyAlignment="1">
      <alignment horizontal="center" vertical="center" wrapText="1"/>
    </xf>
    <xf numFmtId="0" fontId="44" fillId="0" borderId="67" xfId="0" applyFont="1" applyBorder="1"/>
    <xf numFmtId="0" fontId="13" fillId="0" borderId="5" xfId="5" applyFont="1" applyFill="1" applyBorder="1" applyAlignment="1">
      <alignment horizontal="center"/>
    </xf>
    <xf numFmtId="0" fontId="13" fillId="0" borderId="12" xfId="5" applyFont="1" applyFill="1" applyBorder="1" applyAlignment="1">
      <alignment horizontal="center"/>
    </xf>
    <xf numFmtId="0" fontId="13" fillId="0" borderId="6" xfId="5" applyFont="1" applyFill="1" applyBorder="1" applyAlignment="1">
      <alignment horizontal="center"/>
    </xf>
    <xf numFmtId="0" fontId="44" fillId="0" borderId="1" xfId="5" applyFont="1" applyBorder="1" applyAlignment="1">
      <alignment horizontal="justify" vertical="center" wrapText="1"/>
    </xf>
    <xf numFmtId="0" fontId="44" fillId="0" borderId="11" xfId="5" applyFont="1" applyBorder="1" applyAlignment="1">
      <alignment horizontal="justify" vertical="center" wrapText="1"/>
    </xf>
    <xf numFmtId="0" fontId="44" fillId="0" borderId="4" xfId="6" applyFont="1" applyFill="1" applyBorder="1" applyAlignment="1">
      <alignment horizontal="justify" vertical="center" wrapText="1"/>
    </xf>
    <xf numFmtId="1" fontId="44" fillId="13" borderId="1" xfId="5" applyNumberFormat="1" applyFont="1" applyFill="1" applyBorder="1" applyAlignment="1">
      <alignment horizontal="justify" vertical="center"/>
    </xf>
    <xf numFmtId="1" fontId="44" fillId="13" borderId="10" xfId="5" applyNumberFormat="1" applyFont="1" applyFill="1" applyBorder="1" applyAlignment="1">
      <alignment horizontal="justify" vertical="center"/>
    </xf>
    <xf numFmtId="1" fontId="44" fillId="13" borderId="11" xfId="5" applyNumberFormat="1" applyFont="1" applyFill="1" applyBorder="1" applyAlignment="1">
      <alignment horizontal="justify" vertical="center"/>
    </xf>
    <xf numFmtId="9" fontId="44" fillId="13" borderId="1" xfId="6" applyNumberFormat="1" applyFont="1" applyFill="1" applyBorder="1" applyAlignment="1">
      <alignment horizontal="justify" vertical="center" wrapText="1"/>
    </xf>
    <xf numFmtId="0" fontId="44" fillId="13" borderId="10" xfId="6" applyFont="1" applyFill="1" applyBorder="1" applyAlignment="1">
      <alignment horizontal="justify" vertical="center" wrapText="1"/>
    </xf>
    <xf numFmtId="0" fontId="44" fillId="13" borderId="11" xfId="6" applyFont="1" applyFill="1" applyBorder="1" applyAlignment="1">
      <alignment horizontal="justify" vertical="center" wrapText="1"/>
    </xf>
    <xf numFmtId="0" fontId="19" fillId="0" borderId="0" xfId="5" applyFont="1" applyFill="1" applyBorder="1" applyAlignment="1">
      <alignment horizontal="justify"/>
    </xf>
    <xf numFmtId="0" fontId="44" fillId="0" borderId="5" xfId="5" applyFont="1" applyFill="1" applyBorder="1" applyAlignment="1">
      <alignment horizontal="justify" vertical="center" wrapText="1"/>
    </xf>
    <xf numFmtId="0" fontId="44" fillId="0" borderId="6" xfId="5" applyFont="1" applyFill="1" applyBorder="1" applyAlignment="1">
      <alignment horizontal="justify" vertical="center" wrapText="1"/>
    </xf>
    <xf numFmtId="166" fontId="44" fillId="0" borderId="1" xfId="5" applyNumberFormat="1" applyFont="1" applyFill="1" applyBorder="1" applyAlignment="1">
      <alignment horizontal="justify" vertical="center" wrapText="1"/>
    </xf>
    <xf numFmtId="166" fontId="44" fillId="0" borderId="10" xfId="5" applyNumberFormat="1" applyFont="1" applyFill="1" applyBorder="1" applyAlignment="1">
      <alignment horizontal="justify" vertical="center" wrapText="1"/>
    </xf>
    <xf numFmtId="166" fontId="44" fillId="0" borderId="11" xfId="5" applyNumberFormat="1" applyFont="1" applyFill="1" applyBorder="1" applyAlignment="1">
      <alignment horizontal="justify" vertical="center" wrapText="1"/>
    </xf>
    <xf numFmtId="14" fontId="44" fillId="0" borderId="1" xfId="5" applyNumberFormat="1" applyFont="1" applyFill="1" applyBorder="1" applyAlignment="1">
      <alignment horizontal="justify" vertical="center" wrapText="1"/>
    </xf>
    <xf numFmtId="14" fontId="44" fillId="0" borderId="10" xfId="5" applyNumberFormat="1" applyFont="1" applyFill="1" applyBorder="1" applyAlignment="1">
      <alignment horizontal="justify" vertical="center" wrapText="1"/>
    </xf>
    <xf numFmtId="14" fontId="44" fillId="0" borderId="11" xfId="5" applyNumberFormat="1" applyFont="1" applyFill="1" applyBorder="1" applyAlignment="1">
      <alignment horizontal="justify" vertical="center" wrapText="1"/>
    </xf>
    <xf numFmtId="2" fontId="44" fillId="0" borderId="1" xfId="5" applyNumberFormat="1" applyFont="1" applyFill="1" applyBorder="1" applyAlignment="1">
      <alignment horizontal="justify" vertical="center"/>
    </xf>
    <xf numFmtId="2" fontId="44" fillId="0" borderId="10" xfId="5" applyNumberFormat="1" applyFont="1" applyFill="1" applyBorder="1" applyAlignment="1">
      <alignment horizontal="justify" vertical="center"/>
    </xf>
    <xf numFmtId="2" fontId="44" fillId="0" borderId="11" xfId="5" applyNumberFormat="1" applyFont="1" applyFill="1" applyBorder="1" applyAlignment="1">
      <alignment horizontal="justify" vertical="center"/>
    </xf>
    <xf numFmtId="0" fontId="14" fillId="0" borderId="10" xfId="5"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13" borderId="1" xfId="0" applyFont="1" applyFill="1" applyBorder="1" applyAlignment="1">
      <alignment horizontal="center" vertical="center" wrapText="1"/>
    </xf>
    <xf numFmtId="0" fontId="14" fillId="13" borderId="10" xfId="0" applyFont="1" applyFill="1" applyBorder="1" applyAlignment="1">
      <alignment horizontal="center" vertical="center" wrapText="1"/>
    </xf>
    <xf numFmtId="2" fontId="14" fillId="0" borderId="1" xfId="5" applyNumberFormat="1" applyFont="1" applyFill="1" applyBorder="1" applyAlignment="1">
      <alignment horizontal="center" vertical="center" wrapText="1"/>
    </xf>
    <xf numFmtId="2" fontId="14" fillId="0" borderId="10" xfId="5" applyNumberFormat="1" applyFont="1" applyFill="1" applyBorder="1" applyAlignment="1">
      <alignment horizontal="center" vertical="center" wrapText="1"/>
    </xf>
    <xf numFmtId="2" fontId="14" fillId="0" borderId="11" xfId="5" applyNumberFormat="1" applyFont="1" applyFill="1" applyBorder="1" applyAlignment="1">
      <alignment horizontal="center" vertical="center" wrapText="1"/>
    </xf>
    <xf numFmtId="9" fontId="30" fillId="13" borderId="1" xfId="11" applyFont="1" applyFill="1" applyBorder="1" applyAlignment="1">
      <alignment horizontal="center" vertical="center"/>
    </xf>
    <xf numFmtId="9" fontId="30" fillId="13" borderId="10" xfId="11" applyFont="1" applyFill="1" applyBorder="1" applyAlignment="1">
      <alignment horizontal="center" vertical="center"/>
    </xf>
    <xf numFmtId="9" fontId="30" fillId="13" borderId="11" xfId="11" applyFont="1" applyFill="1" applyBorder="1" applyAlignment="1">
      <alignment horizontal="center" vertical="center"/>
    </xf>
    <xf numFmtId="0" fontId="14" fillId="25" borderId="1" xfId="5" applyFont="1" applyFill="1" applyBorder="1" applyAlignment="1">
      <alignment horizontal="justify" vertical="center" wrapText="1"/>
    </xf>
    <xf numFmtId="0" fontId="14" fillId="25" borderId="10" xfId="5" applyFont="1" applyFill="1" applyBorder="1" applyAlignment="1">
      <alignment horizontal="justify" vertical="center" wrapText="1"/>
    </xf>
    <xf numFmtId="0" fontId="14" fillId="25" borderId="11" xfId="5" applyFont="1" applyFill="1" applyBorder="1" applyAlignment="1">
      <alignment horizontal="justify" vertical="center" wrapText="1"/>
    </xf>
    <xf numFmtId="0" fontId="14" fillId="25" borderId="1" xfId="5" applyFont="1" applyFill="1" applyBorder="1" applyAlignment="1">
      <alignment horizontal="center" vertical="center" wrapText="1"/>
    </xf>
    <xf numFmtId="0" fontId="14" fillId="25" borderId="10" xfId="5"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4" fillId="0" borderId="10" xfId="0" applyFont="1" applyFill="1" applyBorder="1" applyAlignment="1">
      <alignment horizontal="justify" vertical="center" wrapText="1"/>
    </xf>
    <xf numFmtId="0" fontId="14" fillId="0" borderId="11" xfId="0" applyFont="1" applyFill="1" applyBorder="1" applyAlignment="1">
      <alignment horizontal="justify" vertical="center" wrapText="1"/>
    </xf>
    <xf numFmtId="0" fontId="14" fillId="0" borderId="1" xfId="5" applyFont="1" applyFill="1" applyBorder="1" applyAlignment="1">
      <alignment horizontal="justify" vertical="center" wrapText="1"/>
    </xf>
    <xf numFmtId="0" fontId="14" fillId="0" borderId="10" xfId="5" applyFont="1" applyFill="1" applyBorder="1" applyAlignment="1">
      <alignment horizontal="justify" vertical="center" wrapText="1"/>
    </xf>
    <xf numFmtId="0" fontId="14" fillId="0" borderId="11" xfId="5" applyFont="1" applyFill="1" applyBorder="1" applyAlignment="1">
      <alignment horizontal="justify" vertical="center" wrapText="1"/>
    </xf>
    <xf numFmtId="0" fontId="14" fillId="13" borderId="1" xfId="5" applyFont="1" applyFill="1" applyBorder="1" applyAlignment="1">
      <alignment horizontal="center" vertical="center" wrapText="1"/>
    </xf>
    <xf numFmtId="0" fontId="14" fillId="13" borderId="10" xfId="5" applyFont="1" applyFill="1" applyBorder="1" applyAlignment="1">
      <alignment horizontal="center" vertical="center" wrapText="1"/>
    </xf>
    <xf numFmtId="0" fontId="112" fillId="0" borderId="16" xfId="5" applyFont="1" applyFill="1" applyBorder="1" applyAlignment="1">
      <alignment horizontal="center" vertical="center" wrapText="1"/>
    </xf>
    <xf numFmtId="0" fontId="112" fillId="0" borderId="9" xfId="5" applyFont="1" applyFill="1" applyBorder="1" applyAlignment="1">
      <alignment horizontal="center" vertical="center" wrapText="1"/>
    </xf>
    <xf numFmtId="0" fontId="112" fillId="0" borderId="2" xfId="5" applyFont="1" applyFill="1" applyBorder="1" applyAlignment="1">
      <alignment horizontal="center" vertical="center" wrapText="1"/>
    </xf>
    <xf numFmtId="0" fontId="112" fillId="0" borderId="0" xfId="5" applyFont="1" applyFill="1" applyBorder="1" applyAlignment="1">
      <alignment horizontal="center" vertical="center" wrapText="1"/>
    </xf>
    <xf numFmtId="0" fontId="112" fillId="0" borderId="15" xfId="5" applyFont="1" applyFill="1" applyBorder="1" applyAlignment="1">
      <alignment horizontal="center" vertical="center" wrapText="1"/>
    </xf>
    <xf numFmtId="0" fontId="112" fillId="0" borderId="14" xfId="5" applyFont="1" applyFill="1" applyBorder="1" applyAlignment="1">
      <alignment horizontal="center" vertical="center" wrapText="1"/>
    </xf>
    <xf numFmtId="0" fontId="17" fillId="0" borderId="5" xfId="5" applyFont="1" applyFill="1" applyBorder="1" applyAlignment="1" applyProtection="1">
      <alignment horizontal="center" vertical="center" wrapText="1"/>
    </xf>
    <xf numFmtId="0" fontId="17" fillId="0" borderId="12" xfId="5" applyFont="1" applyFill="1" applyBorder="1" applyAlignment="1" applyProtection="1">
      <alignment horizontal="center" vertical="center" wrapText="1"/>
    </xf>
    <xf numFmtId="0" fontId="17" fillId="0" borderId="6" xfId="5" applyFont="1" applyFill="1" applyBorder="1" applyAlignment="1" applyProtection="1">
      <alignment horizontal="center" vertical="center" wrapText="1"/>
    </xf>
    <xf numFmtId="0" fontId="36" fillId="12" borderId="5" xfId="0" applyFont="1" applyFill="1" applyBorder="1" applyAlignment="1">
      <alignment horizontal="center" vertical="center" wrapText="1"/>
    </xf>
    <xf numFmtId="0" fontId="36" fillId="12" borderId="6" xfId="0" applyFont="1" applyFill="1" applyBorder="1" applyAlignment="1">
      <alignment horizontal="center" vertical="center" wrapText="1"/>
    </xf>
    <xf numFmtId="0" fontId="36" fillId="12" borderId="12" xfId="0" applyFont="1" applyFill="1" applyBorder="1" applyAlignment="1">
      <alignment horizontal="center" vertical="center" wrapText="1"/>
    </xf>
    <xf numFmtId="1" fontId="14" fillId="0" borderId="1" xfId="5" applyNumberFormat="1" applyFont="1" applyFill="1" applyBorder="1" applyAlignment="1">
      <alignment horizontal="center" vertical="center" wrapText="1"/>
    </xf>
    <xf numFmtId="1" fontId="14" fillId="0" borderId="10" xfId="5" applyNumberFormat="1" applyFont="1" applyFill="1" applyBorder="1" applyAlignment="1">
      <alignment horizontal="center" vertical="center" wrapText="1"/>
    </xf>
    <xf numFmtId="1" fontId="14" fillId="0" borderId="11" xfId="5" applyNumberFormat="1" applyFont="1" applyFill="1" applyBorder="1" applyAlignment="1">
      <alignment horizontal="center" vertical="center" wrapText="1"/>
    </xf>
    <xf numFmtId="15" fontId="14" fillId="0" borderId="1" xfId="5" applyNumberFormat="1" applyFont="1" applyFill="1" applyBorder="1" applyAlignment="1">
      <alignment horizontal="center" vertical="center" wrapText="1"/>
    </xf>
    <xf numFmtId="15" fontId="14" fillId="0" borderId="10" xfId="5" applyNumberFormat="1" applyFont="1" applyFill="1" applyBorder="1" applyAlignment="1">
      <alignment horizontal="center" vertical="center" wrapText="1"/>
    </xf>
    <xf numFmtId="15" fontId="14" fillId="0" borderId="11" xfId="5" applyNumberFormat="1" applyFont="1" applyFill="1" applyBorder="1" applyAlignment="1">
      <alignment horizontal="center" vertical="center" wrapText="1"/>
    </xf>
    <xf numFmtId="14" fontId="14" fillId="0" borderId="1" xfId="5" applyNumberFormat="1" applyFont="1" applyFill="1" applyBorder="1" applyAlignment="1">
      <alignment horizontal="center" vertical="center" wrapText="1"/>
    </xf>
    <xf numFmtId="14" fontId="14" fillId="0" borderId="10" xfId="5" applyNumberFormat="1" applyFont="1" applyFill="1" applyBorder="1" applyAlignment="1">
      <alignment horizontal="center" vertical="center" wrapText="1"/>
    </xf>
    <xf numFmtId="14" fontId="14" fillId="0" borderId="11" xfId="5" applyNumberFormat="1" applyFont="1" applyFill="1" applyBorder="1" applyAlignment="1">
      <alignment horizontal="center" vertical="center" wrapText="1"/>
    </xf>
    <xf numFmtId="1" fontId="14" fillId="0" borderId="1" xfId="9" applyNumberFormat="1" applyFont="1" applyFill="1" applyBorder="1" applyAlignment="1">
      <alignment horizontal="center" vertical="center" wrapText="1"/>
    </xf>
    <xf numFmtId="1" fontId="14" fillId="0" borderId="10" xfId="9" applyNumberFormat="1" applyFont="1" applyFill="1" applyBorder="1" applyAlignment="1">
      <alignment horizontal="center" vertical="center" wrapText="1"/>
    </xf>
    <xf numFmtId="1" fontId="14" fillId="0" borderId="11" xfId="9" applyNumberFormat="1" applyFont="1" applyFill="1" applyBorder="1" applyAlignment="1">
      <alignment horizontal="center" vertical="center" wrapText="1"/>
    </xf>
    <xf numFmtId="0" fontId="44" fillId="0" borderId="10" xfId="5" applyFont="1" applyFill="1" applyBorder="1" applyAlignment="1">
      <alignment horizontal="justify" vertical="center"/>
    </xf>
    <xf numFmtId="0" fontId="44" fillId="0" borderId="11" xfId="5" applyFont="1" applyFill="1" applyBorder="1" applyAlignment="1">
      <alignment horizontal="justify" vertical="center"/>
    </xf>
    <xf numFmtId="1" fontId="30" fillId="13" borderId="1" xfId="0" applyNumberFormat="1" applyFont="1" applyFill="1" applyBorder="1" applyAlignment="1">
      <alignment horizontal="center" vertical="center"/>
    </xf>
    <xf numFmtId="1" fontId="30" fillId="13" borderId="10" xfId="0" applyNumberFormat="1" applyFont="1" applyFill="1" applyBorder="1" applyAlignment="1">
      <alignment horizontal="center" vertical="center"/>
    </xf>
    <xf numFmtId="1" fontId="30" fillId="13" borderId="11" xfId="0" applyNumberFormat="1" applyFont="1" applyFill="1" applyBorder="1" applyAlignment="1">
      <alignment horizontal="center" vertical="center"/>
    </xf>
    <xf numFmtId="9" fontId="14" fillId="0" borderId="1" xfId="9" applyFont="1" applyFill="1" applyBorder="1" applyAlignment="1">
      <alignment horizontal="center" vertical="center" wrapText="1"/>
    </xf>
    <xf numFmtId="9" fontId="14" fillId="0" borderId="10" xfId="9" applyFont="1" applyFill="1" applyBorder="1" applyAlignment="1">
      <alignment horizontal="center" vertical="center" wrapText="1"/>
    </xf>
    <xf numFmtId="9" fontId="14" fillId="0" borderId="11" xfId="9" applyFont="1" applyFill="1" applyBorder="1" applyAlignment="1">
      <alignment horizontal="center" vertical="center" wrapText="1"/>
    </xf>
    <xf numFmtId="0" fontId="27" fillId="12" borderId="0" xfId="0" applyFont="1" applyFill="1" applyBorder="1" applyAlignment="1">
      <alignment horizontal="center" vertical="center"/>
    </xf>
    <xf numFmtId="0" fontId="27" fillId="12" borderId="3" xfId="0" applyFont="1" applyFill="1" applyBorder="1" applyAlignment="1">
      <alignment horizontal="center" vertical="center"/>
    </xf>
    <xf numFmtId="0" fontId="40" fillId="13" borderId="21" xfId="28" applyFont="1" applyFill="1" applyBorder="1" applyAlignment="1">
      <alignment horizontal="justify" vertical="center"/>
    </xf>
    <xf numFmtId="0" fontId="40" fillId="13" borderId="19" xfId="28" applyFont="1" applyFill="1" applyBorder="1" applyAlignment="1">
      <alignment horizontal="justify" vertical="center"/>
    </xf>
    <xf numFmtId="0" fontId="40" fillId="13" borderId="58" xfId="28" applyFont="1" applyFill="1" applyBorder="1" applyAlignment="1">
      <alignment horizontal="justify" vertical="center"/>
    </xf>
    <xf numFmtId="0" fontId="40" fillId="13" borderId="3" xfId="28" applyFont="1" applyFill="1" applyBorder="1" applyAlignment="1">
      <alignment horizontal="justify" vertical="center"/>
    </xf>
    <xf numFmtId="0" fontId="40" fillId="13" borderId="13" xfId="28" applyFont="1" applyFill="1" applyBorder="1" applyAlignment="1">
      <alignment horizontal="justify" vertical="center"/>
    </xf>
    <xf numFmtId="0" fontId="40" fillId="13" borderId="16" xfId="28" applyFont="1" applyFill="1" applyBorder="1" applyAlignment="1">
      <alignment horizontal="center" vertical="center" wrapText="1"/>
    </xf>
    <xf numFmtId="0" fontId="40" fillId="13" borderId="9" xfId="28" applyFont="1" applyFill="1" applyBorder="1" applyAlignment="1">
      <alignment horizontal="center" vertical="center" wrapText="1"/>
    </xf>
    <xf numFmtId="0" fontId="40" fillId="13" borderId="8" xfId="28" applyFont="1" applyFill="1" applyBorder="1" applyAlignment="1">
      <alignment horizontal="center" vertical="center" wrapText="1"/>
    </xf>
    <xf numFmtId="0" fontId="40" fillId="13" borderId="2" xfId="28" applyFont="1" applyFill="1" applyBorder="1" applyAlignment="1">
      <alignment horizontal="center" vertical="center" wrapText="1"/>
    </xf>
    <xf numFmtId="0" fontId="40" fillId="13" borderId="0" xfId="28" applyFont="1" applyFill="1" applyBorder="1" applyAlignment="1">
      <alignment horizontal="center" vertical="center" wrapText="1"/>
    </xf>
    <xf numFmtId="0" fontId="40" fillId="13" borderId="3" xfId="28" applyFont="1" applyFill="1" applyBorder="1" applyAlignment="1">
      <alignment horizontal="center" vertical="center" wrapText="1"/>
    </xf>
    <xf numFmtId="0" fontId="40" fillId="13" borderId="15" xfId="28" applyFont="1" applyFill="1" applyBorder="1" applyAlignment="1">
      <alignment horizontal="center" vertical="center" wrapText="1"/>
    </xf>
    <xf numFmtId="0" fontId="40" fillId="13" borderId="14" xfId="28" applyFont="1" applyFill="1" applyBorder="1" applyAlignment="1">
      <alignment horizontal="center" vertical="center" wrapText="1"/>
    </xf>
    <xf numFmtId="0" fontId="40" fillId="13" borderId="13" xfId="28" applyFont="1" applyFill="1" applyBorder="1" applyAlignment="1">
      <alignment horizontal="center" vertical="center" wrapText="1"/>
    </xf>
    <xf numFmtId="0" fontId="89" fillId="0" borderId="0" xfId="28" applyFont="1" applyFill="1" applyBorder="1" applyAlignment="1">
      <alignment horizontal="center" vertical="center"/>
    </xf>
    <xf numFmtId="0" fontId="89" fillId="0" borderId="0" xfId="28" applyFont="1" applyFill="1" applyBorder="1"/>
    <xf numFmtId="0" fontId="88" fillId="13" borderId="54" xfId="28" applyFont="1" applyFill="1" applyBorder="1" applyAlignment="1">
      <alignment horizontal="justify" vertical="center" wrapText="1"/>
    </xf>
    <xf numFmtId="0" fontId="88" fillId="13" borderId="12" xfId="28" applyFont="1" applyFill="1" applyBorder="1" applyAlignment="1">
      <alignment horizontal="justify" vertical="center" wrapText="1"/>
    </xf>
    <xf numFmtId="0" fontId="88" fillId="13" borderId="4" xfId="28" applyFont="1" applyFill="1" applyBorder="1" applyAlignment="1">
      <alignment horizontal="justify" vertical="center" wrapText="1"/>
    </xf>
    <xf numFmtId="0" fontId="40" fillId="13" borderId="4" xfId="28" applyFont="1" applyFill="1" applyBorder="1" applyAlignment="1">
      <alignment horizontal="justify" vertical="center" wrapText="1"/>
    </xf>
    <xf numFmtId="0" fontId="50" fillId="13" borderId="59" xfId="2" applyFont="1" applyFill="1" applyBorder="1" applyAlignment="1">
      <alignment horizontal="justify" vertical="center"/>
    </xf>
    <xf numFmtId="0" fontId="50" fillId="13" borderId="61" xfId="2" applyFont="1" applyFill="1" applyBorder="1" applyAlignment="1">
      <alignment horizontal="justify" vertical="center"/>
    </xf>
    <xf numFmtId="0" fontId="50" fillId="13" borderId="60" xfId="2" applyFont="1" applyFill="1" applyBorder="1" applyAlignment="1">
      <alignment horizontal="justify" vertical="center"/>
    </xf>
    <xf numFmtId="0" fontId="50" fillId="13" borderId="4" xfId="2" applyFont="1" applyFill="1" applyBorder="1" applyAlignment="1">
      <alignment horizontal="justify" vertical="center"/>
    </xf>
    <xf numFmtId="0" fontId="50" fillId="13" borderId="60" xfId="2" applyFont="1" applyFill="1" applyBorder="1" applyAlignment="1">
      <alignment horizontal="justify" vertical="center" wrapText="1"/>
    </xf>
    <xf numFmtId="0" fontId="50" fillId="13" borderId="4" xfId="2" applyFont="1" applyFill="1" applyBorder="1" applyAlignment="1">
      <alignment horizontal="justify" vertical="center" wrapText="1"/>
    </xf>
    <xf numFmtId="0" fontId="50" fillId="13" borderId="4" xfId="2" applyFont="1" applyFill="1" applyBorder="1" applyAlignment="1">
      <alignment horizontal="center" vertical="center" wrapText="1"/>
    </xf>
    <xf numFmtId="1" fontId="30" fillId="13" borderId="4" xfId="0" applyNumberFormat="1" applyFont="1" applyFill="1" applyBorder="1" applyAlignment="1">
      <alignment horizontal="center" vertical="center"/>
    </xf>
    <xf numFmtId="0" fontId="50" fillId="13" borderId="4" xfId="28" applyFont="1" applyFill="1" applyBorder="1" applyAlignment="1">
      <alignment horizontal="center" vertical="center" wrapText="1"/>
    </xf>
    <xf numFmtId="2" fontId="33" fillId="0" borderId="4" xfId="0" applyNumberFormat="1" applyFont="1" applyFill="1" applyBorder="1" applyAlignment="1">
      <alignment horizontal="center" vertical="center"/>
    </xf>
    <xf numFmtId="0" fontId="50" fillId="13" borderId="70" xfId="2" applyFont="1" applyFill="1" applyBorder="1" applyAlignment="1">
      <alignment horizontal="justify" vertical="center"/>
    </xf>
    <xf numFmtId="0" fontId="50" fillId="13" borderId="10" xfId="2" applyFont="1" applyFill="1" applyBorder="1" applyAlignment="1">
      <alignment horizontal="justify" vertical="center"/>
    </xf>
    <xf numFmtId="0" fontId="50" fillId="13" borderId="1" xfId="28" applyNumberFormat="1" applyFont="1" applyFill="1" applyBorder="1" applyAlignment="1">
      <alignment horizontal="center" vertical="center" wrapText="1"/>
    </xf>
    <xf numFmtId="0" fontId="50" fillId="13" borderId="10" xfId="28" applyNumberFormat="1" applyFont="1" applyFill="1" applyBorder="1" applyAlignment="1">
      <alignment horizontal="center" vertical="center" wrapText="1"/>
    </xf>
    <xf numFmtId="0" fontId="50" fillId="13" borderId="11" xfId="28" applyNumberFormat="1" applyFont="1" applyFill="1" applyBorder="1" applyAlignment="1">
      <alignment horizontal="center" vertical="center" wrapText="1"/>
    </xf>
    <xf numFmtId="0" fontId="50" fillId="13" borderId="4" xfId="28" applyNumberFormat="1" applyFont="1" applyFill="1" applyBorder="1" applyAlignment="1">
      <alignment horizontal="center" vertical="center" wrapText="1"/>
    </xf>
    <xf numFmtId="0" fontId="50" fillId="13" borderId="74" xfId="2" applyFont="1" applyFill="1" applyBorder="1" applyAlignment="1">
      <alignment horizontal="center" vertical="center"/>
    </xf>
    <xf numFmtId="0" fontId="50" fillId="13" borderId="71" xfId="2" applyFont="1" applyFill="1" applyBorder="1" applyAlignment="1">
      <alignment horizontal="center" vertical="center"/>
    </xf>
    <xf numFmtId="0" fontId="50" fillId="13" borderId="73" xfId="28" applyNumberFormat="1" applyFont="1" applyFill="1" applyBorder="1" applyAlignment="1">
      <alignment horizontal="center" vertical="center" wrapText="1"/>
    </xf>
    <xf numFmtId="0" fontId="50" fillId="13" borderId="72" xfId="28" applyNumberFormat="1" applyFont="1" applyFill="1" applyBorder="1" applyAlignment="1">
      <alignment horizontal="center" vertical="center" wrapText="1"/>
    </xf>
    <xf numFmtId="0" fontId="50" fillId="13" borderId="73" xfId="2" applyFont="1" applyFill="1" applyBorder="1" applyAlignment="1">
      <alignment horizontal="center" vertical="center" wrapText="1"/>
    </xf>
    <xf numFmtId="0" fontId="50" fillId="13" borderId="10" xfId="2" applyFont="1" applyFill="1" applyBorder="1" applyAlignment="1">
      <alignment horizontal="center" vertical="center" wrapText="1"/>
    </xf>
    <xf numFmtId="0" fontId="50" fillId="13" borderId="72" xfId="2" applyFont="1" applyFill="1" applyBorder="1" applyAlignment="1">
      <alignment horizontal="center" vertical="center" wrapText="1"/>
    </xf>
    <xf numFmtId="0" fontId="50" fillId="13" borderId="70" xfId="2" applyFont="1" applyFill="1" applyBorder="1" applyAlignment="1">
      <alignment horizontal="center" vertical="center"/>
    </xf>
    <xf numFmtId="0" fontId="50" fillId="13" borderId="73" xfId="2" applyFont="1" applyFill="1" applyBorder="1" applyAlignment="1">
      <alignment horizontal="center" vertical="center"/>
    </xf>
    <xf numFmtId="0" fontId="50" fillId="13" borderId="10" xfId="2" applyFont="1" applyFill="1" applyBorder="1" applyAlignment="1">
      <alignment horizontal="center" vertical="center"/>
    </xf>
    <xf numFmtId="0" fontId="50" fillId="13" borderId="72" xfId="2" applyFont="1" applyFill="1" applyBorder="1" applyAlignment="1">
      <alignment horizontal="center" vertical="center"/>
    </xf>
    <xf numFmtId="0" fontId="31" fillId="0" borderId="1"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0" fontId="107" fillId="13" borderId="1" xfId="0" applyFont="1" applyFill="1" applyBorder="1" applyAlignment="1">
      <alignment horizontal="center" vertical="center" wrapText="1"/>
    </xf>
    <xf numFmtId="0" fontId="30" fillId="13" borderId="10" xfId="0" applyFont="1" applyFill="1" applyBorder="1" applyAlignment="1">
      <alignment horizontal="center" vertical="center"/>
    </xf>
    <xf numFmtId="0" fontId="30" fillId="13" borderId="11" xfId="0" applyFont="1" applyFill="1" applyBorder="1" applyAlignment="1">
      <alignment horizontal="center" vertical="center"/>
    </xf>
    <xf numFmtId="0" fontId="107" fillId="13" borderId="1" xfId="0" applyFont="1" applyFill="1" applyBorder="1" applyAlignment="1">
      <alignment horizontal="center" vertical="center"/>
    </xf>
    <xf numFmtId="0" fontId="107" fillId="13" borderId="11" xfId="0" applyFont="1" applyFill="1" applyBorder="1" applyAlignment="1">
      <alignment horizontal="center" vertical="center"/>
    </xf>
    <xf numFmtId="0" fontId="30" fillId="13" borderId="1" xfId="0" applyFont="1" applyFill="1" applyBorder="1" applyAlignment="1">
      <alignment horizontal="center" vertical="center"/>
    </xf>
    <xf numFmtId="0" fontId="30" fillId="13" borderId="1" xfId="0" applyFont="1" applyFill="1" applyBorder="1" applyAlignment="1">
      <alignment horizontal="center" vertical="center" wrapText="1"/>
    </xf>
    <xf numFmtId="0" fontId="107" fillId="13" borderId="10" xfId="0" applyFont="1" applyFill="1" applyBorder="1" applyAlignment="1">
      <alignment horizontal="center" vertical="center" wrapText="1"/>
    </xf>
    <xf numFmtId="0" fontId="107" fillId="13" borderId="11" xfId="0" applyFont="1" applyFill="1" applyBorder="1" applyAlignment="1">
      <alignment horizontal="center" vertical="center" wrapText="1"/>
    </xf>
    <xf numFmtId="0" fontId="27" fillId="12" borderId="9" xfId="0" applyFont="1" applyFill="1" applyBorder="1" applyAlignment="1">
      <alignment horizontal="center" vertical="center"/>
    </xf>
    <xf numFmtId="0" fontId="27" fillId="12" borderId="8" xfId="0" applyFont="1" applyFill="1" applyBorder="1" applyAlignment="1">
      <alignment horizontal="center" vertical="center"/>
    </xf>
    <xf numFmtId="0" fontId="80" fillId="13" borderId="1" xfId="10" applyNumberFormat="1" applyFont="1" applyFill="1" applyBorder="1" applyAlignment="1">
      <alignment horizontal="justify" vertical="center" wrapText="1"/>
    </xf>
    <xf numFmtId="0" fontId="80" fillId="13" borderId="11" xfId="10" applyNumberFormat="1" applyFont="1" applyFill="1" applyBorder="1" applyAlignment="1">
      <alignment horizontal="justify" vertical="center" wrapText="1"/>
    </xf>
    <xf numFmtId="0" fontId="80" fillId="13" borderId="1" xfId="2" applyFont="1" applyFill="1" applyBorder="1" applyAlignment="1">
      <alignment horizontal="justify" vertical="center" wrapText="1"/>
    </xf>
    <xf numFmtId="0" fontId="80" fillId="13" borderId="11" xfId="2" applyFont="1" applyFill="1" applyBorder="1" applyAlignment="1">
      <alignment horizontal="justify" vertical="center" wrapText="1"/>
    </xf>
    <xf numFmtId="0" fontId="80" fillId="13" borderId="4" xfId="10" applyNumberFormat="1" applyFont="1" applyFill="1" applyBorder="1" applyAlignment="1">
      <alignment horizontal="justify" vertical="center" wrapText="1"/>
    </xf>
    <xf numFmtId="0" fontId="80" fillId="13" borderId="4" xfId="2" applyFont="1" applyFill="1" applyBorder="1" applyAlignment="1">
      <alignment horizontal="justify" vertical="center" wrapText="1"/>
    </xf>
    <xf numFmtId="0" fontId="80" fillId="13" borderId="4" xfId="2" applyFont="1" applyFill="1" applyBorder="1" applyAlignment="1">
      <alignment horizontal="center" vertical="center" wrapText="1"/>
    </xf>
    <xf numFmtId="0" fontId="80" fillId="13" borderId="10" xfId="10" applyNumberFormat="1" applyFont="1" applyFill="1" applyBorder="1" applyAlignment="1">
      <alignment horizontal="justify" vertical="center" wrapText="1"/>
    </xf>
    <xf numFmtId="0" fontId="80" fillId="13" borderId="10" xfId="2" applyFont="1" applyFill="1" applyBorder="1" applyAlignment="1">
      <alignment horizontal="justify" vertical="center" wrapText="1"/>
    </xf>
    <xf numFmtId="0" fontId="80" fillId="13" borderId="1" xfId="2" applyFont="1" applyFill="1" applyBorder="1" applyAlignment="1">
      <alignment horizontal="center" vertical="center" wrapText="1"/>
    </xf>
    <xf numFmtId="0" fontId="80" fillId="13" borderId="10" xfId="2" applyFont="1" applyFill="1" applyBorder="1" applyAlignment="1">
      <alignment horizontal="center" vertical="center" wrapText="1"/>
    </xf>
    <xf numFmtId="0" fontId="80" fillId="13" borderId="11" xfId="2" applyFont="1" applyFill="1" applyBorder="1" applyAlignment="1">
      <alignment horizontal="center" vertical="center" wrapText="1"/>
    </xf>
    <xf numFmtId="0" fontId="80" fillId="13" borderId="1" xfId="10" applyNumberFormat="1" applyFont="1" applyFill="1" applyBorder="1" applyAlignment="1">
      <alignment horizontal="center" vertical="center" wrapText="1"/>
    </xf>
    <xf numFmtId="0" fontId="80" fillId="13" borderId="10" xfId="10" applyNumberFormat="1" applyFont="1" applyFill="1" applyBorder="1" applyAlignment="1">
      <alignment horizontal="center" vertical="center" wrapText="1"/>
    </xf>
    <xf numFmtId="0" fontId="80" fillId="13" borderId="11" xfId="10" applyNumberFormat="1" applyFont="1" applyFill="1" applyBorder="1" applyAlignment="1">
      <alignment horizontal="center" vertical="center" wrapText="1"/>
    </xf>
    <xf numFmtId="0" fontId="10" fillId="0" borderId="0" xfId="10" applyFill="1" applyBorder="1" applyAlignment="1">
      <alignment horizontal="justify" vertical="center"/>
    </xf>
    <xf numFmtId="0" fontId="10" fillId="0" borderId="0" xfId="10" applyFill="1" applyBorder="1" applyAlignment="1">
      <alignment horizontal="justify"/>
    </xf>
    <xf numFmtId="0" fontId="79" fillId="13" borderId="54" xfId="10" applyFont="1" applyFill="1" applyBorder="1" applyAlignment="1">
      <alignment horizontal="justify" vertical="center" wrapText="1"/>
    </xf>
    <xf numFmtId="0" fontId="79" fillId="13" borderId="12" xfId="10" applyFont="1" applyFill="1" applyBorder="1" applyAlignment="1">
      <alignment horizontal="justify" vertical="center" wrapText="1"/>
    </xf>
    <xf numFmtId="0" fontId="79" fillId="13" borderId="4" xfId="10" applyFont="1" applyFill="1" applyBorder="1" applyAlignment="1">
      <alignment horizontal="justify" vertical="center" wrapText="1"/>
    </xf>
    <xf numFmtId="0" fontId="35" fillId="13" borderId="4" xfId="10" applyFont="1" applyFill="1" applyBorder="1" applyAlignment="1">
      <alignment horizontal="justify" vertical="center" wrapText="1"/>
    </xf>
    <xf numFmtId="0" fontId="77" fillId="0" borderId="1" xfId="10" applyFont="1" applyFill="1" applyBorder="1" applyAlignment="1">
      <alignment horizontal="center" vertical="center" wrapText="1"/>
    </xf>
    <xf numFmtId="0" fontId="77" fillId="0" borderId="11" xfId="10" applyFont="1" applyFill="1" applyBorder="1" applyAlignment="1">
      <alignment horizontal="center" vertical="center" wrapText="1"/>
    </xf>
    <xf numFmtId="0" fontId="30" fillId="13" borderId="21" xfId="10" applyFont="1" applyFill="1" applyBorder="1" applyAlignment="1">
      <alignment horizontal="justify" vertical="center"/>
    </xf>
    <xf numFmtId="0" fontId="30" fillId="13" borderId="19" xfId="10" applyFont="1" applyFill="1" applyBorder="1" applyAlignment="1">
      <alignment horizontal="justify" vertical="center"/>
    </xf>
    <xf numFmtId="0" fontId="30" fillId="13" borderId="58" xfId="10" applyFont="1" applyFill="1" applyBorder="1" applyAlignment="1">
      <alignment horizontal="justify" vertical="center"/>
    </xf>
    <xf numFmtId="0" fontId="30" fillId="13" borderId="3" xfId="10" applyFont="1" applyFill="1" applyBorder="1" applyAlignment="1">
      <alignment horizontal="justify" vertical="center"/>
    </xf>
    <xf numFmtId="0" fontId="30" fillId="13" borderId="13" xfId="10" applyFont="1" applyFill="1" applyBorder="1" applyAlignment="1">
      <alignment horizontal="justify" vertical="center"/>
    </xf>
    <xf numFmtId="0" fontId="30" fillId="13" borderId="16" xfId="10" applyFont="1" applyFill="1" applyBorder="1" applyAlignment="1">
      <alignment horizontal="center" vertical="center" wrapText="1"/>
    </xf>
    <xf numFmtId="0" fontId="30" fillId="13" borderId="9" xfId="10" applyFont="1" applyFill="1" applyBorder="1" applyAlignment="1">
      <alignment horizontal="center" vertical="center" wrapText="1"/>
    </xf>
    <xf numFmtId="0" fontId="30" fillId="13" borderId="8" xfId="10" applyFont="1" applyFill="1" applyBorder="1" applyAlignment="1">
      <alignment horizontal="center" vertical="center" wrapText="1"/>
    </xf>
    <xf numFmtId="0" fontId="30" fillId="13" borderId="2" xfId="10" applyFont="1" applyFill="1" applyBorder="1" applyAlignment="1">
      <alignment horizontal="center" vertical="center" wrapText="1"/>
    </xf>
    <xf numFmtId="0" fontId="30" fillId="13" borderId="0" xfId="10" applyFont="1" applyFill="1" applyBorder="1" applyAlignment="1">
      <alignment horizontal="center" vertical="center" wrapText="1"/>
    </xf>
    <xf numFmtId="0" fontId="30" fillId="13" borderId="3" xfId="10" applyFont="1" applyFill="1" applyBorder="1" applyAlignment="1">
      <alignment horizontal="center" vertical="center" wrapText="1"/>
    </xf>
    <xf numFmtId="0" fontId="30" fillId="13" borderId="15" xfId="10" applyFont="1" applyFill="1" applyBorder="1" applyAlignment="1">
      <alignment horizontal="center" vertical="center" wrapText="1"/>
    </xf>
    <xf numFmtId="0" fontId="30" fillId="13" borderId="14" xfId="10" applyFont="1" applyFill="1" applyBorder="1" applyAlignment="1">
      <alignment horizontal="center" vertical="center" wrapText="1"/>
    </xf>
    <xf numFmtId="0" fontId="30" fillId="13" borderId="13" xfId="10" applyFont="1" applyFill="1" applyBorder="1" applyAlignment="1">
      <alignment horizontal="center" vertical="center" wrapText="1"/>
    </xf>
    <xf numFmtId="0" fontId="77" fillId="13" borderId="4" xfId="2" applyFont="1" applyFill="1" applyBorder="1" applyAlignment="1">
      <alignment horizontal="justify" vertical="center" wrapText="1"/>
    </xf>
    <xf numFmtId="0" fontId="86" fillId="13" borderId="4" xfId="10" applyFont="1" applyFill="1" applyBorder="1" applyAlignment="1">
      <alignment horizontal="justify" vertical="center" wrapText="1"/>
    </xf>
    <xf numFmtId="0" fontId="77" fillId="13" borderId="1" xfId="10" applyFont="1" applyFill="1" applyBorder="1" applyAlignment="1">
      <alignment horizontal="justify" vertical="center" wrapText="1"/>
    </xf>
    <xf numFmtId="0" fontId="77" fillId="13" borderId="11" xfId="10" applyFont="1" applyFill="1" applyBorder="1" applyAlignment="1">
      <alignment horizontal="justify" vertical="center" wrapText="1"/>
    </xf>
    <xf numFmtId="0" fontId="77" fillId="13" borderId="4" xfId="10" applyNumberFormat="1" applyFont="1" applyFill="1" applyBorder="1" applyAlignment="1">
      <alignment horizontal="justify" vertical="center" wrapText="1"/>
    </xf>
    <xf numFmtId="0" fontId="86" fillId="0" borderId="1" xfId="10" applyFont="1" applyBorder="1" applyAlignment="1">
      <alignment horizontal="justify" vertical="center" wrapText="1"/>
    </xf>
    <xf numFmtId="0" fontId="86" fillId="0" borderId="11" xfId="10" applyFont="1" applyBorder="1" applyAlignment="1">
      <alignment horizontal="justify" vertical="center" wrapText="1"/>
    </xf>
    <xf numFmtId="0" fontId="77" fillId="13" borderId="4" xfId="10" applyFont="1" applyFill="1" applyBorder="1" applyAlignment="1">
      <alignment horizontal="justify" vertical="center" wrapText="1"/>
    </xf>
    <xf numFmtId="9" fontId="77" fillId="13" borderId="1" xfId="11" applyFont="1" applyFill="1" applyBorder="1" applyAlignment="1">
      <alignment horizontal="center" vertical="center" wrapText="1"/>
    </xf>
    <xf numFmtId="9" fontId="77" fillId="13" borderId="11" xfId="11" applyFont="1" applyFill="1" applyBorder="1" applyAlignment="1">
      <alignment horizontal="center" vertical="center" wrapText="1"/>
    </xf>
    <xf numFmtId="0" fontId="77" fillId="13" borderId="10" xfId="10" applyFont="1" applyFill="1" applyBorder="1" applyAlignment="1">
      <alignment horizontal="justify" vertical="center" wrapText="1"/>
    </xf>
    <xf numFmtId="0" fontId="77" fillId="13" borderId="1" xfId="10" applyNumberFormat="1" applyFont="1" applyFill="1" applyBorder="1" applyAlignment="1">
      <alignment horizontal="justify" vertical="center" wrapText="1"/>
    </xf>
    <xf numFmtId="0" fontId="77" fillId="13" borderId="10" xfId="10" applyNumberFormat="1" applyFont="1" applyFill="1" applyBorder="1" applyAlignment="1">
      <alignment horizontal="justify" vertical="center" wrapText="1"/>
    </xf>
    <xf numFmtId="0" fontId="77" fillId="13" borderId="11" xfId="10" applyNumberFormat="1" applyFont="1" applyFill="1" applyBorder="1" applyAlignment="1">
      <alignment horizontal="justify" vertical="center" wrapText="1"/>
    </xf>
    <xf numFmtId="0" fontId="37" fillId="13" borderId="16" xfId="10" applyFont="1" applyFill="1" applyBorder="1" applyAlignment="1">
      <alignment horizontal="center" vertical="center" wrapText="1"/>
    </xf>
    <xf numFmtId="0" fontId="37" fillId="13" borderId="9" xfId="10" applyFont="1" applyFill="1" applyBorder="1" applyAlignment="1">
      <alignment horizontal="center" vertical="center" wrapText="1"/>
    </xf>
    <xf numFmtId="0" fontId="37" fillId="13" borderId="8" xfId="10" applyFont="1" applyFill="1" applyBorder="1" applyAlignment="1">
      <alignment horizontal="center" vertical="center" wrapText="1"/>
    </xf>
    <xf numFmtId="0" fontId="37" fillId="13" borderId="2" xfId="10" applyFont="1" applyFill="1" applyBorder="1" applyAlignment="1">
      <alignment horizontal="center" vertical="center" wrapText="1"/>
    </xf>
    <xf numFmtId="0" fontId="37" fillId="13" borderId="0" xfId="10" applyFont="1" applyFill="1" applyBorder="1" applyAlignment="1">
      <alignment horizontal="center" vertical="center" wrapText="1"/>
    </xf>
    <xf numFmtId="0" fontId="37" fillId="13" borderId="3" xfId="10" applyFont="1" applyFill="1" applyBorder="1" applyAlignment="1">
      <alignment horizontal="center" vertical="center" wrapText="1"/>
    </xf>
    <xf numFmtId="0" fontId="37" fillId="13" borderId="15" xfId="10" applyFont="1" applyFill="1" applyBorder="1" applyAlignment="1">
      <alignment horizontal="center" vertical="center" wrapText="1"/>
    </xf>
    <xf numFmtId="0" fontId="37" fillId="13" borderId="14" xfId="10" applyFont="1" applyFill="1" applyBorder="1" applyAlignment="1">
      <alignment horizontal="center" vertical="center" wrapText="1"/>
    </xf>
    <xf numFmtId="0" fontId="37" fillId="13" borderId="13" xfId="10" applyFont="1" applyFill="1" applyBorder="1" applyAlignment="1">
      <alignment horizontal="center" vertical="center" wrapText="1"/>
    </xf>
    <xf numFmtId="0" fontId="30" fillId="13" borderId="54" xfId="10" applyFont="1" applyFill="1" applyBorder="1" applyAlignment="1">
      <alignment horizontal="justify" vertical="center" wrapText="1"/>
    </xf>
    <xf numFmtId="0" fontId="30" fillId="13" borderId="12" xfId="10" applyFont="1" applyFill="1" applyBorder="1" applyAlignment="1">
      <alignment horizontal="justify" vertical="center" wrapText="1"/>
    </xf>
    <xf numFmtId="0" fontId="30" fillId="13" borderId="4" xfId="10" applyFont="1" applyFill="1" applyBorder="1" applyAlignment="1">
      <alignment horizontal="justify" vertical="center" wrapText="1"/>
    </xf>
    <xf numFmtId="0" fontId="35" fillId="13" borderId="5" xfId="0" applyFont="1" applyFill="1" applyBorder="1" applyAlignment="1">
      <alignment horizontal="center" vertical="center" wrapText="1"/>
    </xf>
    <xf numFmtId="0" fontId="35" fillId="13" borderId="12" xfId="0" applyFont="1" applyFill="1" applyBorder="1" applyAlignment="1">
      <alignment horizontal="center" vertical="center" wrapText="1"/>
    </xf>
    <xf numFmtId="0" fontId="35" fillId="13" borderId="16" xfId="0" applyFont="1" applyFill="1" applyBorder="1" applyAlignment="1">
      <alignment horizontal="center" vertical="center" wrapText="1"/>
    </xf>
    <xf numFmtId="0" fontId="35" fillId="13" borderId="8" xfId="0" applyFont="1" applyFill="1" applyBorder="1" applyAlignment="1">
      <alignment horizontal="center" vertical="center" wrapText="1"/>
    </xf>
    <xf numFmtId="0" fontId="36" fillId="12" borderId="5" xfId="3" applyFont="1" applyFill="1" applyBorder="1" applyAlignment="1">
      <alignment horizontal="center" vertical="center" wrapText="1"/>
    </xf>
    <xf numFmtId="0" fontId="36" fillId="12" borderId="6" xfId="3" applyFont="1" applyFill="1" applyBorder="1" applyAlignment="1">
      <alignment horizontal="center" vertical="center" wrapText="1"/>
    </xf>
    <xf numFmtId="0" fontId="27" fillId="12" borderId="9" xfId="3" applyFont="1" applyFill="1" applyBorder="1" applyAlignment="1">
      <alignment horizontal="center" vertical="center"/>
    </xf>
    <xf numFmtId="0" fontId="27" fillId="12" borderId="8" xfId="3" applyFont="1" applyFill="1" applyBorder="1" applyAlignment="1">
      <alignment horizontal="center" vertical="center"/>
    </xf>
    <xf numFmtId="0" fontId="37" fillId="13" borderId="16" xfId="3" applyFont="1" applyFill="1" applyBorder="1" applyAlignment="1">
      <alignment horizontal="center" vertical="center" wrapText="1"/>
    </xf>
    <xf numFmtId="0" fontId="37" fillId="13" borderId="9" xfId="3" applyFont="1" applyFill="1" applyBorder="1" applyAlignment="1">
      <alignment horizontal="center" vertical="center" wrapText="1"/>
    </xf>
    <xf numFmtId="0" fontId="37" fillId="13" borderId="8" xfId="3" applyFont="1" applyFill="1" applyBorder="1" applyAlignment="1">
      <alignment horizontal="center" vertical="center" wrapText="1"/>
    </xf>
    <xf numFmtId="0" fontId="37" fillId="13" borderId="2" xfId="3" applyFont="1" applyFill="1" applyBorder="1" applyAlignment="1">
      <alignment horizontal="center" vertical="center" wrapText="1"/>
    </xf>
    <xf numFmtId="0" fontId="37" fillId="13" borderId="0" xfId="3" applyFont="1" applyFill="1" applyBorder="1" applyAlignment="1">
      <alignment horizontal="center" vertical="center" wrapText="1"/>
    </xf>
    <xf numFmtId="0" fontId="37" fillId="13" borderId="3" xfId="3" applyFont="1" applyFill="1" applyBorder="1" applyAlignment="1">
      <alignment horizontal="center" vertical="center" wrapText="1"/>
    </xf>
    <xf numFmtId="0" fontId="37" fillId="13" borderId="15" xfId="3" applyFont="1" applyFill="1" applyBorder="1" applyAlignment="1">
      <alignment horizontal="center" vertical="center" wrapText="1"/>
    </xf>
    <xf numFmtId="0" fontId="37" fillId="13" borderId="14" xfId="3" applyFont="1" applyFill="1" applyBorder="1" applyAlignment="1">
      <alignment horizontal="center" vertical="center" wrapText="1"/>
    </xf>
    <xf numFmtId="0" fontId="37" fillId="13" borderId="13" xfId="3" applyFont="1" applyFill="1" applyBorder="1" applyAlignment="1">
      <alignment horizontal="center" vertical="center" wrapText="1"/>
    </xf>
    <xf numFmtId="0" fontId="35" fillId="13" borderId="5" xfId="3" applyFont="1" applyFill="1" applyBorder="1" applyAlignment="1">
      <alignment horizontal="center" vertical="center" wrapText="1"/>
    </xf>
    <xf numFmtId="0" fontId="35" fillId="13" borderId="12" xfId="3" applyFont="1" applyFill="1" applyBorder="1" applyAlignment="1">
      <alignment horizontal="center" vertical="center" wrapText="1"/>
    </xf>
    <xf numFmtId="0" fontId="35" fillId="13" borderId="6" xfId="3" applyFont="1" applyFill="1" applyBorder="1" applyAlignment="1">
      <alignment horizontal="center" vertical="center" wrapText="1"/>
    </xf>
    <xf numFmtId="0" fontId="32" fillId="13" borderId="1" xfId="2" applyFont="1" applyFill="1" applyBorder="1" applyAlignment="1">
      <alignment horizontal="center" vertical="center"/>
    </xf>
    <xf numFmtId="0" fontId="32" fillId="13" borderId="11" xfId="2" applyFont="1" applyFill="1" applyBorder="1" applyAlignment="1">
      <alignment horizontal="center" vertical="center"/>
    </xf>
    <xf numFmtId="0" fontId="32" fillId="13" borderId="1" xfId="3" applyNumberFormat="1" applyFont="1" applyFill="1" applyBorder="1" applyAlignment="1">
      <alignment horizontal="center" vertical="center" wrapText="1"/>
    </xf>
    <xf numFmtId="0" fontId="32" fillId="13" borderId="10" xfId="3" applyNumberFormat="1" applyFont="1" applyFill="1" applyBorder="1" applyAlignment="1">
      <alignment horizontal="center" vertical="center" wrapText="1"/>
    </xf>
    <xf numFmtId="9" fontId="31" fillId="4" borderId="1" xfId="3" applyNumberFormat="1" applyFont="1" applyFill="1" applyBorder="1" applyAlignment="1">
      <alignment horizontal="center" vertical="center"/>
    </xf>
    <xf numFmtId="9" fontId="31" fillId="4" borderId="11" xfId="3" applyNumberFormat="1" applyFont="1" applyFill="1" applyBorder="1" applyAlignment="1">
      <alignment horizontal="center" vertical="center"/>
    </xf>
    <xf numFmtId="14" fontId="32" fillId="13" borderId="1" xfId="3" applyNumberFormat="1" applyFont="1" applyFill="1" applyBorder="1" applyAlignment="1">
      <alignment horizontal="center" vertical="center" wrapText="1"/>
    </xf>
    <xf numFmtId="14" fontId="32" fillId="13" borderId="11" xfId="3" applyNumberFormat="1" applyFont="1" applyFill="1" applyBorder="1" applyAlignment="1">
      <alignment horizontal="center" vertical="center" wrapText="1"/>
    </xf>
    <xf numFmtId="9" fontId="30" fillId="13" borderId="1" xfId="4" applyFont="1" applyFill="1" applyBorder="1" applyAlignment="1">
      <alignment horizontal="center" vertical="center"/>
    </xf>
    <xf numFmtId="9" fontId="30" fillId="13" borderId="11" xfId="4" applyFont="1" applyFill="1" applyBorder="1" applyAlignment="1">
      <alignment horizontal="center" vertical="center"/>
    </xf>
    <xf numFmtId="0" fontId="27" fillId="12" borderId="4" xfId="3" applyFont="1" applyFill="1" applyBorder="1" applyAlignment="1">
      <alignment horizontal="center" vertical="center"/>
    </xf>
    <xf numFmtId="0" fontId="30" fillId="13" borderId="1" xfId="3" applyFont="1" applyFill="1" applyBorder="1" applyAlignment="1">
      <alignment horizontal="center" vertical="center"/>
    </xf>
    <xf numFmtId="0" fontId="30" fillId="13" borderId="11" xfId="3" applyFont="1" applyFill="1" applyBorder="1" applyAlignment="1">
      <alignment horizontal="center" vertical="center"/>
    </xf>
    <xf numFmtId="14" fontId="50" fillId="13" borderId="1" xfId="13" applyNumberFormat="1" applyFont="1" applyFill="1" applyBorder="1" applyAlignment="1">
      <alignment horizontal="center" vertical="center" wrapText="1"/>
    </xf>
    <xf numFmtId="14" fontId="50" fillId="13" borderId="11" xfId="13" applyNumberFormat="1" applyFont="1" applyFill="1" applyBorder="1" applyAlignment="1">
      <alignment horizontal="center" vertical="center" wrapText="1"/>
    </xf>
    <xf numFmtId="2" fontId="33" fillId="0" borderId="1" xfId="3" applyNumberFormat="1" applyFont="1" applyFill="1" applyBorder="1" applyAlignment="1">
      <alignment horizontal="center" vertical="center"/>
    </xf>
    <xf numFmtId="2" fontId="33" fillId="0" borderId="11" xfId="3" applyNumberFormat="1" applyFont="1" applyFill="1" applyBorder="1" applyAlignment="1">
      <alignment horizontal="center" vertical="center"/>
    </xf>
    <xf numFmtId="0" fontId="50" fillId="13" borderId="1" xfId="13" applyFont="1" applyFill="1" applyBorder="1" applyAlignment="1">
      <alignment horizontal="center" vertical="center" wrapText="1"/>
    </xf>
    <xf numFmtId="0" fontId="50" fillId="13" borderId="11" xfId="13" applyFont="1" applyFill="1" applyBorder="1" applyAlignment="1">
      <alignment horizontal="center" vertical="center" wrapText="1"/>
    </xf>
    <xf numFmtId="2" fontId="30" fillId="13" borderId="1" xfId="3" applyNumberFormat="1" applyFont="1" applyFill="1" applyBorder="1" applyAlignment="1">
      <alignment horizontal="center" vertical="center"/>
    </xf>
    <xf numFmtId="2" fontId="30" fillId="13" borderId="11" xfId="3" applyNumberFormat="1" applyFont="1" applyFill="1" applyBorder="1" applyAlignment="1">
      <alignment horizontal="center" vertical="center"/>
    </xf>
    <xf numFmtId="1" fontId="30" fillId="13" borderId="1" xfId="3" applyNumberFormat="1" applyFont="1" applyFill="1" applyBorder="1" applyAlignment="1">
      <alignment horizontal="center" vertical="center"/>
    </xf>
    <xf numFmtId="1" fontId="30" fillId="13" borderId="11" xfId="3" applyNumberFormat="1" applyFont="1" applyFill="1" applyBorder="1" applyAlignment="1">
      <alignment horizontal="center" vertical="center"/>
    </xf>
    <xf numFmtId="0" fontId="30" fillId="13" borderId="16" xfId="13" applyFont="1" applyFill="1" applyBorder="1" applyAlignment="1">
      <alignment horizontal="center" vertical="center"/>
    </xf>
    <xf numFmtId="0" fontId="30" fillId="13" borderId="8" xfId="13" applyFont="1" applyFill="1" applyBorder="1" applyAlignment="1">
      <alignment horizontal="center" vertical="center"/>
    </xf>
    <xf numFmtId="0" fontId="30" fillId="13" borderId="2" xfId="13" applyFont="1" applyFill="1" applyBorder="1" applyAlignment="1">
      <alignment horizontal="center" vertical="center"/>
    </xf>
    <xf numFmtId="0" fontId="30" fillId="13" borderId="3" xfId="13" applyFont="1" applyFill="1" applyBorder="1" applyAlignment="1">
      <alignment horizontal="center" vertical="center"/>
    </xf>
    <xf numFmtId="0" fontId="30" fillId="13" borderId="15" xfId="13" applyFont="1" applyFill="1" applyBorder="1" applyAlignment="1">
      <alignment horizontal="center" vertical="center"/>
    </xf>
    <xf numFmtId="0" fontId="30" fillId="13" borderId="13" xfId="13" applyFont="1" applyFill="1" applyBorder="1" applyAlignment="1">
      <alignment horizontal="center" vertical="center"/>
    </xf>
    <xf numFmtId="0" fontId="37" fillId="13" borderId="2" xfId="13" applyFont="1" applyFill="1" applyBorder="1" applyAlignment="1">
      <alignment horizontal="center" vertical="center" wrapText="1"/>
    </xf>
    <xf numFmtId="0" fontId="37" fillId="13" borderId="0" xfId="13" applyFont="1" applyFill="1" applyBorder="1" applyAlignment="1">
      <alignment horizontal="center" vertical="center" wrapText="1"/>
    </xf>
    <xf numFmtId="0" fontId="37" fillId="13" borderId="15" xfId="13" applyFont="1" applyFill="1" applyBorder="1" applyAlignment="1">
      <alignment horizontal="center" vertical="center" wrapText="1"/>
    </xf>
    <xf numFmtId="0" fontId="37" fillId="13" borderId="14" xfId="13" applyFont="1" applyFill="1" applyBorder="1" applyAlignment="1">
      <alignment horizontal="center" vertical="center" wrapText="1"/>
    </xf>
    <xf numFmtId="0" fontId="9" fillId="13" borderId="0" xfId="13" applyFill="1" applyBorder="1" applyAlignment="1">
      <alignment horizontal="center" vertical="center"/>
    </xf>
    <xf numFmtId="0" fontId="9" fillId="13" borderId="0" xfId="13" applyFill="1"/>
    <xf numFmtId="0" fontId="9" fillId="13" borderId="65" xfId="13" applyFill="1" applyBorder="1"/>
    <xf numFmtId="0" fontId="35" fillId="13" borderId="5" xfId="13" applyFont="1" applyFill="1" applyBorder="1" applyAlignment="1">
      <alignment horizontal="center" vertical="center" wrapText="1"/>
    </xf>
    <xf numFmtId="0" fontId="35" fillId="13" borderId="12" xfId="13" applyFont="1" applyFill="1" applyBorder="1" applyAlignment="1">
      <alignment horizontal="center" vertical="center" wrapText="1"/>
    </xf>
    <xf numFmtId="0" fontId="35" fillId="13" borderId="6" xfId="13" applyFont="1" applyFill="1" applyBorder="1" applyAlignment="1">
      <alignment horizontal="center" vertical="center" wrapText="1"/>
    </xf>
    <xf numFmtId="0" fontId="35" fillId="13" borderId="4" xfId="13" applyFont="1" applyFill="1" applyBorder="1" applyAlignment="1">
      <alignment horizontal="center" vertical="center" wrapText="1"/>
    </xf>
    <xf numFmtId="0" fontId="14" fillId="0" borderId="1" xfId="17" applyFont="1" applyFill="1" applyBorder="1" applyAlignment="1">
      <alignment horizontal="center" vertical="center" wrapText="1"/>
    </xf>
    <xf numFmtId="0" fontId="14" fillId="0" borderId="11" xfId="17" applyFont="1" applyFill="1" applyBorder="1" applyAlignment="1">
      <alignment horizontal="center" vertical="center" wrapText="1"/>
    </xf>
    <xf numFmtId="0" fontId="27" fillId="12" borderId="4" xfId="18" applyFont="1" applyFill="1" applyBorder="1" applyAlignment="1">
      <alignment horizontal="center" vertical="center"/>
    </xf>
    <xf numFmtId="0" fontId="37" fillId="13" borderId="19" xfId="17" applyFont="1" applyFill="1" applyBorder="1" applyAlignment="1">
      <alignment horizontal="center" vertical="center" wrapText="1"/>
    </xf>
    <xf numFmtId="0" fontId="37" fillId="13" borderId="0" xfId="17" applyFont="1" applyFill="1" applyBorder="1" applyAlignment="1">
      <alignment horizontal="center" vertical="center" wrapText="1"/>
    </xf>
    <xf numFmtId="0" fontId="35" fillId="13" borderId="4" xfId="17" applyFont="1" applyFill="1" applyBorder="1" applyAlignment="1">
      <alignment horizontal="center" vertical="center" wrapText="1"/>
    </xf>
    <xf numFmtId="0" fontId="35" fillId="13" borderId="5" xfId="18" applyFont="1" applyFill="1" applyBorder="1" applyAlignment="1">
      <alignment horizontal="center" vertical="center" wrapText="1"/>
    </xf>
    <xf numFmtId="0" fontId="35" fillId="13" borderId="12" xfId="18" applyFont="1" applyFill="1" applyBorder="1" applyAlignment="1">
      <alignment horizontal="center" vertical="center" wrapText="1"/>
    </xf>
    <xf numFmtId="0" fontId="35" fillId="13" borderId="6" xfId="18" applyFont="1" applyFill="1" applyBorder="1" applyAlignment="1">
      <alignment horizontal="center" vertical="center" wrapText="1"/>
    </xf>
    <xf numFmtId="0" fontId="36" fillId="12" borderId="5" xfId="18" applyFont="1" applyFill="1" applyBorder="1" applyAlignment="1">
      <alignment horizontal="center" vertical="center" wrapText="1"/>
    </xf>
    <xf numFmtId="0" fontId="36" fillId="12" borderId="6" xfId="18" applyFont="1" applyFill="1" applyBorder="1" applyAlignment="1">
      <alignment horizontal="center" vertical="center" wrapText="1"/>
    </xf>
    <xf numFmtId="0" fontId="35" fillId="13" borderId="5" xfId="18" applyFont="1" applyFill="1" applyBorder="1" applyAlignment="1">
      <alignment horizontal="center" vertical="top" wrapText="1"/>
    </xf>
    <xf numFmtId="0" fontId="35" fillId="13" borderId="12" xfId="18" applyFont="1" applyFill="1" applyBorder="1" applyAlignment="1">
      <alignment horizontal="center" vertical="top" wrapText="1"/>
    </xf>
    <xf numFmtId="0" fontId="31" fillId="0" borderId="1" xfId="5" applyFont="1" applyBorder="1" applyAlignment="1">
      <alignment horizontal="left" vertical="center" wrapText="1"/>
    </xf>
    <xf numFmtId="0" fontId="31" fillId="0" borderId="11" xfId="5" applyFont="1" applyBorder="1" applyAlignment="1">
      <alignment horizontal="left" vertical="center" wrapText="1"/>
    </xf>
    <xf numFmtId="9" fontId="31" fillId="13" borderId="1" xfId="25" applyFont="1" applyFill="1" applyBorder="1" applyAlignment="1">
      <alignment horizontal="center" vertical="center" wrapText="1"/>
    </xf>
    <xf numFmtId="9" fontId="31" fillId="13" borderId="11" xfId="25" applyFont="1" applyFill="1" applyBorder="1" applyAlignment="1">
      <alignment horizontal="center" vertical="center" wrapText="1"/>
    </xf>
    <xf numFmtId="0" fontId="30" fillId="13" borderId="1" xfId="24" applyFont="1" applyFill="1" applyBorder="1" applyAlignment="1">
      <alignment horizontal="center" vertical="center"/>
    </xf>
    <xf numFmtId="0" fontId="30" fillId="13" borderId="11" xfId="24" applyFont="1" applyFill="1" applyBorder="1" applyAlignment="1">
      <alignment horizontal="center" vertical="center"/>
    </xf>
    <xf numFmtId="0" fontId="27" fillId="12" borderId="4" xfId="24" applyFont="1" applyFill="1" applyBorder="1" applyAlignment="1">
      <alignment horizontal="center" vertical="center"/>
    </xf>
    <xf numFmtId="14" fontId="77" fillId="13" borderId="5" xfId="23" applyNumberFormat="1" applyFont="1" applyFill="1" applyBorder="1" applyAlignment="1">
      <alignment horizontal="left" wrapText="1"/>
    </xf>
    <xf numFmtId="14" fontId="77" fillId="13" borderId="12" xfId="23" applyNumberFormat="1" applyFont="1" applyFill="1" applyBorder="1" applyAlignment="1">
      <alignment horizontal="left" wrapText="1"/>
    </xf>
    <xf numFmtId="2" fontId="30" fillId="13" borderId="1" xfId="24" applyNumberFormat="1" applyFont="1" applyFill="1" applyBorder="1" applyAlignment="1">
      <alignment horizontal="center" vertical="center"/>
    </xf>
    <xf numFmtId="2" fontId="30" fillId="13" borderId="11" xfId="24" applyNumberFormat="1" applyFont="1" applyFill="1" applyBorder="1" applyAlignment="1">
      <alignment horizontal="center" vertical="center"/>
    </xf>
    <xf numFmtId="1" fontId="30" fillId="13" borderId="1" xfId="24" applyNumberFormat="1" applyFont="1" applyFill="1" applyBorder="1" applyAlignment="1">
      <alignment horizontal="center" vertical="center"/>
    </xf>
    <xf numFmtId="1" fontId="30" fillId="13" borderId="11" xfId="24" applyNumberFormat="1" applyFont="1" applyFill="1" applyBorder="1" applyAlignment="1">
      <alignment horizontal="center" vertical="center"/>
    </xf>
    <xf numFmtId="0" fontId="107" fillId="13" borderId="1" xfId="24" applyFont="1" applyFill="1" applyBorder="1" applyAlignment="1">
      <alignment horizontal="center" vertical="center"/>
    </xf>
    <xf numFmtId="0" fontId="107" fillId="13" borderId="11" xfId="24" applyFont="1" applyFill="1" applyBorder="1" applyAlignment="1">
      <alignment horizontal="center" vertical="center"/>
    </xf>
    <xf numFmtId="9" fontId="31" fillId="4" borderId="1" xfId="24" applyNumberFormat="1" applyFont="1" applyFill="1" applyBorder="1" applyAlignment="1">
      <alignment horizontal="center" vertical="center"/>
    </xf>
    <xf numFmtId="9" fontId="31" fillId="4" borderId="11" xfId="24" applyNumberFormat="1" applyFont="1" applyFill="1" applyBorder="1" applyAlignment="1">
      <alignment horizontal="center" vertical="center"/>
    </xf>
    <xf numFmtId="14" fontId="32" fillId="13" borderId="1" xfId="24" applyNumberFormat="1" applyFont="1" applyFill="1" applyBorder="1" applyAlignment="1">
      <alignment horizontal="center" vertical="center" wrapText="1"/>
    </xf>
    <xf numFmtId="14" fontId="32" fillId="13" borderId="11" xfId="24" applyNumberFormat="1" applyFont="1" applyFill="1" applyBorder="1" applyAlignment="1">
      <alignment horizontal="center" vertical="center" wrapText="1"/>
    </xf>
    <xf numFmtId="9" fontId="30" fillId="13" borderId="1" xfId="25" applyFont="1" applyFill="1" applyBorder="1" applyAlignment="1">
      <alignment horizontal="center" vertical="center"/>
    </xf>
    <xf numFmtId="9" fontId="30" fillId="13" borderId="11" xfId="25" applyFont="1" applyFill="1" applyBorder="1" applyAlignment="1">
      <alignment horizontal="center" vertical="center"/>
    </xf>
    <xf numFmtId="0" fontId="50" fillId="13" borderId="1" xfId="23" applyNumberFormat="1" applyFont="1" applyFill="1" applyBorder="1" applyAlignment="1">
      <alignment horizontal="center" vertical="center" wrapText="1"/>
    </xf>
    <xf numFmtId="0" fontId="50" fillId="13" borderId="11" xfId="23" applyNumberFormat="1" applyFont="1" applyFill="1" applyBorder="1" applyAlignment="1">
      <alignment horizontal="center" vertical="center" wrapText="1"/>
    </xf>
    <xf numFmtId="0" fontId="50" fillId="13" borderId="1" xfId="5" applyNumberFormat="1" applyFont="1" applyFill="1" applyBorder="1" applyAlignment="1">
      <alignment horizontal="center" vertical="center" wrapText="1"/>
    </xf>
    <xf numFmtId="0" fontId="50" fillId="13" borderId="11" xfId="5" applyNumberFormat="1" applyFont="1" applyFill="1" applyBorder="1" applyAlignment="1">
      <alignment horizontal="center" vertical="center" wrapText="1"/>
    </xf>
    <xf numFmtId="0" fontId="50" fillId="13" borderId="1" xfId="23" applyFont="1" applyFill="1" applyBorder="1" applyAlignment="1">
      <alignment horizontal="center" vertical="center"/>
    </xf>
    <xf numFmtId="0" fontId="50" fillId="13" borderId="11" xfId="23" applyFont="1" applyFill="1" applyBorder="1" applyAlignment="1">
      <alignment horizontal="center" vertical="center"/>
    </xf>
    <xf numFmtId="14" fontId="50" fillId="13" borderId="1" xfId="23" applyNumberFormat="1" applyFont="1" applyFill="1" applyBorder="1" applyAlignment="1">
      <alignment horizontal="center" vertical="center"/>
    </xf>
    <xf numFmtId="14" fontId="50" fillId="13" borderId="11" xfId="23" applyNumberFormat="1" applyFont="1" applyFill="1" applyBorder="1" applyAlignment="1">
      <alignment horizontal="center" vertical="center"/>
    </xf>
    <xf numFmtId="2" fontId="33" fillId="0" borderId="1" xfId="24" applyNumberFormat="1" applyFont="1" applyFill="1" applyBorder="1" applyAlignment="1">
      <alignment horizontal="center" vertical="center"/>
    </xf>
    <xf numFmtId="2" fontId="33" fillId="0" borderId="11" xfId="24" applyNumberFormat="1" applyFont="1" applyFill="1" applyBorder="1" applyAlignment="1">
      <alignment horizontal="center" vertical="center"/>
    </xf>
    <xf numFmtId="0" fontId="31" fillId="0" borderId="10" xfId="5" applyFont="1" applyBorder="1" applyAlignment="1">
      <alignment horizontal="left" vertical="top" wrapText="1"/>
    </xf>
    <xf numFmtId="0" fontId="31" fillId="0" borderId="11" xfId="5" applyFont="1" applyBorder="1" applyAlignment="1">
      <alignment horizontal="left" vertical="top" wrapText="1"/>
    </xf>
    <xf numFmtId="9" fontId="31" fillId="13" borderId="1" xfId="25" applyFont="1" applyFill="1" applyBorder="1" applyAlignment="1">
      <alignment horizontal="left" vertical="center" wrapText="1"/>
    </xf>
    <xf numFmtId="9" fontId="31" fillId="13" borderId="11" xfId="25" applyFont="1" applyFill="1" applyBorder="1" applyAlignment="1">
      <alignment horizontal="left" vertical="center" wrapText="1"/>
    </xf>
    <xf numFmtId="0" fontId="35" fillId="13" borderId="5" xfId="24" applyFont="1" applyFill="1" applyBorder="1" applyAlignment="1">
      <alignment horizontal="center" vertical="center" wrapText="1"/>
    </xf>
    <xf numFmtId="0" fontId="35" fillId="13" borderId="12" xfId="24" applyFont="1" applyFill="1" applyBorder="1" applyAlignment="1">
      <alignment horizontal="center" vertical="center" wrapText="1"/>
    </xf>
    <xf numFmtId="0" fontId="35" fillId="13" borderId="6" xfId="24" applyFont="1" applyFill="1" applyBorder="1" applyAlignment="1">
      <alignment horizontal="center" vertical="center" wrapText="1"/>
    </xf>
    <xf numFmtId="0" fontId="36" fillId="12" borderId="5" xfId="24" applyFont="1" applyFill="1" applyBorder="1" applyAlignment="1">
      <alignment horizontal="center" vertical="center" wrapText="1"/>
    </xf>
    <xf numFmtId="0" fontId="36" fillId="12" borderId="6" xfId="24" applyFont="1" applyFill="1" applyBorder="1" applyAlignment="1">
      <alignment horizontal="center" vertical="center" wrapText="1"/>
    </xf>
    <xf numFmtId="0" fontId="35" fillId="13" borderId="5" xfId="24" applyFont="1" applyFill="1" applyBorder="1" applyAlignment="1">
      <alignment horizontal="center" vertical="top" wrapText="1"/>
    </xf>
    <xf numFmtId="0" fontId="35" fillId="13" borderId="12" xfId="24" applyFont="1" applyFill="1" applyBorder="1" applyAlignment="1">
      <alignment horizontal="center" vertical="top" wrapText="1"/>
    </xf>
    <xf numFmtId="0" fontId="50" fillId="13" borderId="10" xfId="23" applyNumberFormat="1" applyFont="1" applyFill="1" applyBorder="1" applyAlignment="1">
      <alignment horizontal="center" vertical="center" wrapText="1"/>
    </xf>
    <xf numFmtId="0" fontId="50" fillId="13" borderId="4" xfId="23" applyFont="1" applyFill="1" applyBorder="1" applyAlignment="1">
      <alignment horizontal="left" vertical="center" wrapText="1"/>
    </xf>
    <xf numFmtId="0" fontId="50" fillId="13" borderId="1" xfId="5" applyNumberFormat="1" applyFont="1" applyFill="1" applyBorder="1" applyAlignment="1">
      <alignment horizontal="justify" vertical="center" wrapText="1"/>
    </xf>
    <xf numFmtId="0" fontId="50" fillId="13" borderId="11" xfId="5" applyNumberFormat="1" applyFont="1" applyFill="1" applyBorder="1" applyAlignment="1">
      <alignment horizontal="justify" vertical="center" wrapText="1"/>
    </xf>
    <xf numFmtId="0" fontId="50" fillId="13" borderId="4" xfId="23" applyFont="1" applyFill="1" applyBorder="1" applyAlignment="1">
      <alignment horizontal="center" vertical="center" wrapText="1"/>
    </xf>
    <xf numFmtId="14" fontId="50" fillId="13" borderId="4" xfId="23" applyNumberFormat="1" applyFont="1" applyFill="1" applyBorder="1" applyAlignment="1">
      <alignment horizontal="center" vertical="center" wrapText="1"/>
    </xf>
    <xf numFmtId="0" fontId="30" fillId="13" borderId="21" xfId="23" applyFont="1" applyFill="1" applyBorder="1" applyAlignment="1">
      <alignment horizontal="center" vertical="center"/>
    </xf>
    <xf numFmtId="0" fontId="30" fillId="13" borderId="19" xfId="23" applyFont="1" applyFill="1" applyBorder="1" applyAlignment="1">
      <alignment horizontal="center" vertical="center"/>
    </xf>
    <xf numFmtId="0" fontId="30" fillId="13" borderId="58" xfId="23" applyFont="1" applyFill="1" applyBorder="1" applyAlignment="1">
      <alignment horizontal="center" vertical="center"/>
    </xf>
    <xf numFmtId="0" fontId="30" fillId="13" borderId="3" xfId="23" applyFont="1" applyFill="1" applyBorder="1" applyAlignment="1">
      <alignment horizontal="center" vertical="center"/>
    </xf>
    <xf numFmtId="0" fontId="30" fillId="13" borderId="13" xfId="23" applyFont="1" applyFill="1" applyBorder="1" applyAlignment="1">
      <alignment horizontal="center" vertical="center"/>
    </xf>
    <xf numFmtId="0" fontId="37" fillId="13" borderId="4" xfId="23" applyFont="1" applyFill="1" applyBorder="1" applyAlignment="1">
      <alignment horizontal="center" vertical="center" wrapText="1"/>
    </xf>
    <xf numFmtId="0" fontId="4" fillId="0" borderId="0" xfId="23" applyFill="1" applyBorder="1" applyAlignment="1">
      <alignment horizontal="center" vertical="center"/>
    </xf>
    <xf numFmtId="0" fontId="4" fillId="0" borderId="0" xfId="23" applyFill="1" applyBorder="1"/>
    <xf numFmtId="0" fontId="35" fillId="13" borderId="54" xfId="23" applyFont="1" applyFill="1" applyBorder="1" applyAlignment="1">
      <alignment horizontal="center" vertical="center" wrapText="1"/>
    </xf>
    <xf numFmtId="0" fontId="35" fillId="13" borderId="12" xfId="23" applyFont="1" applyFill="1" applyBorder="1" applyAlignment="1">
      <alignment horizontal="center" vertical="center" wrapText="1"/>
    </xf>
    <xf numFmtId="0" fontId="35" fillId="13" borderId="4" xfId="23" applyFont="1" applyFill="1" applyBorder="1" applyAlignment="1">
      <alignment horizontal="center" vertical="center" wrapText="1"/>
    </xf>
    <xf numFmtId="0" fontId="27" fillId="12" borderId="4" xfId="26" applyFont="1" applyFill="1" applyBorder="1" applyAlignment="1">
      <alignment horizontal="center" vertical="center"/>
    </xf>
    <xf numFmtId="0" fontId="77" fillId="13" borderId="1" xfId="26" applyFont="1" applyFill="1" applyBorder="1" applyAlignment="1">
      <alignment horizontal="center" vertical="center" wrapText="1"/>
    </xf>
    <xf numFmtId="0" fontId="77" fillId="13" borderId="10" xfId="26" applyFont="1" applyFill="1" applyBorder="1" applyAlignment="1">
      <alignment horizontal="center" vertical="center" wrapText="1"/>
    </xf>
    <xf numFmtId="0" fontId="77" fillId="13" borderId="11" xfId="26" applyFont="1" applyFill="1" applyBorder="1" applyAlignment="1">
      <alignment horizontal="center" vertical="center" wrapText="1"/>
    </xf>
    <xf numFmtId="0" fontId="77" fillId="13" borderId="1" xfId="26" applyFont="1" applyFill="1" applyBorder="1" applyAlignment="1">
      <alignment horizontal="justify" vertical="center" wrapText="1"/>
    </xf>
    <xf numFmtId="0" fontId="77" fillId="13" borderId="10" xfId="26" applyFont="1" applyFill="1" applyBorder="1" applyAlignment="1">
      <alignment horizontal="justify" vertical="center" wrapText="1"/>
    </xf>
    <xf numFmtId="0" fontId="77" fillId="13" borderId="11" xfId="26" applyFont="1" applyFill="1" applyBorder="1" applyAlignment="1">
      <alignment horizontal="justify" vertical="center" wrapText="1"/>
    </xf>
    <xf numFmtId="0" fontId="14" fillId="0" borderId="1" xfId="26" applyFont="1" applyFill="1" applyBorder="1" applyAlignment="1">
      <alignment horizontal="justify" vertical="center" wrapText="1"/>
    </xf>
    <xf numFmtId="0" fontId="14" fillId="0" borderId="10" xfId="26" applyFont="1" applyFill="1" applyBorder="1" applyAlignment="1">
      <alignment horizontal="justify" vertical="center" wrapText="1"/>
    </xf>
    <xf numFmtId="0" fontId="14" fillId="0" borderId="11" xfId="26" applyFont="1" applyFill="1" applyBorder="1" applyAlignment="1">
      <alignment horizontal="justify" vertical="center" wrapText="1"/>
    </xf>
    <xf numFmtId="0" fontId="4" fillId="0" borderId="4" xfId="26" applyFont="1" applyBorder="1" applyAlignment="1">
      <alignment horizontal="left" vertical="center" wrapText="1"/>
    </xf>
    <xf numFmtId="0" fontId="4" fillId="0" borderId="4" xfId="26" applyBorder="1" applyAlignment="1">
      <alignment horizontal="left" vertical="center" wrapText="1"/>
    </xf>
    <xf numFmtId="0" fontId="75" fillId="0" borderId="1" xfId="26" applyFont="1" applyBorder="1" applyAlignment="1">
      <alignment horizontal="left" vertical="center" wrapText="1"/>
    </xf>
    <xf numFmtId="0" fontId="75" fillId="0" borderId="11" xfId="26" applyFont="1" applyBorder="1" applyAlignment="1">
      <alignment horizontal="left" vertical="center" wrapText="1"/>
    </xf>
    <xf numFmtId="0" fontId="14" fillId="0" borderId="1" xfId="2" applyFont="1" applyFill="1" applyBorder="1" applyAlignment="1">
      <alignment horizontal="justify" vertical="center" wrapText="1"/>
    </xf>
    <xf numFmtId="0" fontId="14" fillId="0" borderId="11" xfId="2" applyFont="1" applyFill="1" applyBorder="1" applyAlignment="1">
      <alignment horizontal="justify" vertical="center" wrapText="1"/>
    </xf>
    <xf numFmtId="0" fontId="37" fillId="13" borderId="16" xfId="26" applyFont="1" applyFill="1" applyBorder="1" applyAlignment="1">
      <alignment horizontal="center" vertical="center" wrapText="1"/>
    </xf>
    <xf numFmtId="0" fontId="37" fillId="13" borderId="9" xfId="26" applyFont="1" applyFill="1" applyBorder="1" applyAlignment="1">
      <alignment horizontal="center" vertical="center" wrapText="1"/>
    </xf>
    <xf numFmtId="0" fontId="37" fillId="13" borderId="8" xfId="26" applyFont="1" applyFill="1" applyBorder="1" applyAlignment="1">
      <alignment horizontal="center" vertical="center" wrapText="1"/>
    </xf>
    <xf numFmtId="0" fontId="37" fillId="13" borderId="2" xfId="26" applyFont="1" applyFill="1" applyBorder="1" applyAlignment="1">
      <alignment horizontal="center" vertical="center" wrapText="1"/>
    </xf>
    <xf numFmtId="0" fontId="37" fillId="13" borderId="0" xfId="26" applyFont="1" applyFill="1" applyBorder="1" applyAlignment="1">
      <alignment horizontal="center" vertical="center" wrapText="1"/>
    </xf>
    <xf numFmtId="0" fontId="37" fillId="13" borderId="3" xfId="26" applyFont="1" applyFill="1" applyBorder="1" applyAlignment="1">
      <alignment horizontal="center" vertical="center" wrapText="1"/>
    </xf>
    <xf numFmtId="0" fontId="37" fillId="13" borderId="15" xfId="26" applyFont="1" applyFill="1" applyBorder="1" applyAlignment="1">
      <alignment horizontal="center" vertical="center" wrapText="1"/>
    </xf>
    <xf numFmtId="0" fontId="37" fillId="13" borderId="14" xfId="26" applyFont="1" applyFill="1" applyBorder="1" applyAlignment="1">
      <alignment horizontal="center" vertical="center" wrapText="1"/>
    </xf>
    <xf numFmtId="0" fontId="37" fillId="13" borderId="13" xfId="26" applyFont="1" applyFill="1" applyBorder="1" applyAlignment="1">
      <alignment horizontal="center" vertical="center" wrapText="1"/>
    </xf>
    <xf numFmtId="0" fontId="37" fillId="13" borderId="4" xfId="26" applyFont="1" applyFill="1" applyBorder="1" applyAlignment="1">
      <alignment horizontal="center" vertical="center" wrapText="1"/>
    </xf>
    <xf numFmtId="0" fontId="35" fillId="13" borderId="5" xfId="26" applyFont="1" applyFill="1" applyBorder="1" applyAlignment="1">
      <alignment horizontal="center" vertical="center" wrapText="1"/>
    </xf>
    <xf numFmtId="0" fontId="35" fillId="13" borderId="12" xfId="26" applyFont="1" applyFill="1" applyBorder="1" applyAlignment="1">
      <alignment horizontal="center" vertical="center" wrapText="1"/>
    </xf>
    <xf numFmtId="0" fontId="35" fillId="13" borderId="6" xfId="26" applyFont="1" applyFill="1" applyBorder="1" applyAlignment="1">
      <alignment horizontal="center" vertical="center" wrapText="1"/>
    </xf>
    <xf numFmtId="0" fontId="77" fillId="13" borderId="1" xfId="15" applyFont="1" applyFill="1" applyBorder="1" applyAlignment="1">
      <alignment horizontal="center" vertical="center" wrapText="1"/>
    </xf>
    <xf numFmtId="0" fontId="77" fillId="13" borderId="11" xfId="15" applyFont="1" applyFill="1" applyBorder="1" applyAlignment="1">
      <alignment horizontal="center" vertical="center" wrapText="1"/>
    </xf>
    <xf numFmtId="0" fontId="27" fillId="12" borderId="9" xfId="15" applyFont="1" applyFill="1" applyBorder="1" applyAlignment="1">
      <alignment horizontal="center" vertical="center" wrapText="1"/>
    </xf>
    <xf numFmtId="0" fontId="27" fillId="12" borderId="8" xfId="15" applyFont="1" applyFill="1" applyBorder="1" applyAlignment="1">
      <alignment horizontal="center" vertical="center" wrapText="1"/>
    </xf>
    <xf numFmtId="0" fontId="77" fillId="13" borderId="10" xfId="15" applyFont="1" applyFill="1" applyBorder="1" applyAlignment="1">
      <alignment horizontal="center" vertical="center" wrapText="1"/>
    </xf>
    <xf numFmtId="0" fontId="77" fillId="13" borderId="1" xfId="15" applyFont="1" applyFill="1" applyBorder="1" applyAlignment="1">
      <alignment horizontal="justify" vertical="center" wrapText="1"/>
    </xf>
    <xf numFmtId="0" fontId="77" fillId="13" borderId="10" xfId="15" applyFont="1" applyFill="1" applyBorder="1" applyAlignment="1">
      <alignment horizontal="justify" vertical="center" wrapText="1"/>
    </xf>
    <xf numFmtId="0" fontId="77" fillId="13" borderId="11" xfId="15" applyFont="1" applyFill="1" applyBorder="1" applyAlignment="1">
      <alignment horizontal="justify" vertical="center" wrapText="1"/>
    </xf>
    <xf numFmtId="0" fontId="14" fillId="13" borderId="1" xfId="15" applyFont="1" applyFill="1" applyBorder="1" applyAlignment="1">
      <alignment horizontal="center" vertical="center" wrapText="1"/>
    </xf>
    <xf numFmtId="0" fontId="14" fillId="13" borderId="10" xfId="15" applyFont="1" applyFill="1" applyBorder="1" applyAlignment="1">
      <alignment horizontal="center" vertical="center" wrapText="1"/>
    </xf>
    <xf numFmtId="0" fontId="14" fillId="13" borderId="11" xfId="15" applyFont="1" applyFill="1" applyBorder="1" applyAlignment="1">
      <alignment horizontal="center" vertical="center" wrapText="1"/>
    </xf>
    <xf numFmtId="0" fontId="50" fillId="13" borderId="1" xfId="0" applyNumberFormat="1" applyFont="1" applyFill="1" applyBorder="1" applyAlignment="1">
      <alignment horizontal="justify" vertical="center" wrapText="1"/>
    </xf>
    <xf numFmtId="0" fontId="50" fillId="13" borderId="10" xfId="0" applyNumberFormat="1" applyFont="1" applyFill="1" applyBorder="1" applyAlignment="1">
      <alignment horizontal="justify" vertical="center" wrapText="1"/>
    </xf>
    <xf numFmtId="0" fontId="50" fillId="13" borderId="11" xfId="0" applyNumberFormat="1" applyFont="1" applyFill="1" applyBorder="1" applyAlignment="1">
      <alignment horizontal="justify" vertical="center" wrapText="1"/>
    </xf>
    <xf numFmtId="0" fontId="37" fillId="13" borderId="4" xfId="15" applyFont="1" applyFill="1" applyBorder="1" applyAlignment="1">
      <alignment horizontal="center" vertical="center" wrapText="1"/>
    </xf>
    <xf numFmtId="0" fontId="37" fillId="13" borderId="16" xfId="15" applyFont="1" applyFill="1" applyBorder="1" applyAlignment="1">
      <alignment horizontal="center" vertical="center" wrapText="1"/>
    </xf>
    <xf numFmtId="0" fontId="37" fillId="13" borderId="9" xfId="15" applyFont="1" applyFill="1" applyBorder="1" applyAlignment="1">
      <alignment horizontal="center" vertical="center" wrapText="1"/>
    </xf>
    <xf numFmtId="0" fontId="37" fillId="13" borderId="8" xfId="15" applyFont="1" applyFill="1" applyBorder="1" applyAlignment="1">
      <alignment horizontal="center" vertical="center" wrapText="1"/>
    </xf>
    <xf numFmtId="0" fontId="37" fillId="13" borderId="2" xfId="15" applyFont="1" applyFill="1" applyBorder="1" applyAlignment="1">
      <alignment horizontal="center" vertical="center" wrapText="1"/>
    </xf>
    <xf numFmtId="0" fontId="37" fillId="13" borderId="0" xfId="15" applyFont="1" applyFill="1" applyBorder="1" applyAlignment="1">
      <alignment horizontal="center" vertical="center" wrapText="1"/>
    </xf>
    <xf numFmtId="0" fontId="37" fillId="13" borderId="3" xfId="15" applyFont="1" applyFill="1" applyBorder="1" applyAlignment="1">
      <alignment horizontal="center" vertical="center" wrapText="1"/>
    </xf>
    <xf numFmtId="0" fontId="37" fillId="13" borderId="15" xfId="15" applyFont="1" applyFill="1" applyBorder="1" applyAlignment="1">
      <alignment horizontal="center" vertical="center" wrapText="1"/>
    </xf>
    <xf numFmtId="0" fontId="37" fillId="13" borderId="14" xfId="15" applyFont="1" applyFill="1" applyBorder="1" applyAlignment="1">
      <alignment horizontal="center" vertical="center" wrapText="1"/>
    </xf>
    <xf numFmtId="0" fontId="37" fillId="13" borderId="13" xfId="15" applyFont="1" applyFill="1" applyBorder="1" applyAlignment="1">
      <alignment horizontal="center" vertical="center" wrapText="1"/>
    </xf>
    <xf numFmtId="0" fontId="35" fillId="13" borderId="5" xfId="15" applyFont="1" applyFill="1" applyBorder="1" applyAlignment="1">
      <alignment horizontal="center" vertical="center" wrapText="1"/>
    </xf>
    <xf numFmtId="0" fontId="35" fillId="13" borderId="12" xfId="15" applyFont="1" applyFill="1" applyBorder="1" applyAlignment="1">
      <alignment horizontal="center" vertical="center" wrapText="1"/>
    </xf>
    <xf numFmtId="0" fontId="35" fillId="13" borderId="6" xfId="15" applyFont="1" applyFill="1" applyBorder="1" applyAlignment="1">
      <alignment horizontal="center" vertical="center" wrapText="1"/>
    </xf>
    <xf numFmtId="0" fontId="64" fillId="0" borderId="1" xfId="0" applyFont="1" applyFill="1" applyBorder="1" applyAlignment="1">
      <alignment horizontal="center" vertical="center" wrapText="1"/>
    </xf>
    <xf numFmtId="0" fontId="64" fillId="0" borderId="11" xfId="0" applyFont="1" applyFill="1" applyBorder="1" applyAlignment="1">
      <alignment horizontal="center" vertical="center" wrapText="1"/>
    </xf>
    <xf numFmtId="0" fontId="14" fillId="13" borderId="4" xfId="17" applyFont="1" applyFill="1" applyBorder="1" applyAlignment="1">
      <alignment horizontal="center" vertical="center"/>
    </xf>
    <xf numFmtId="0" fontId="30" fillId="13" borderId="4" xfId="17" applyFont="1" applyFill="1" applyBorder="1" applyAlignment="1">
      <alignment horizontal="center" vertical="center"/>
    </xf>
    <xf numFmtId="0" fontId="77" fillId="13" borderId="4" xfId="17" applyFont="1" applyFill="1" applyBorder="1" applyAlignment="1">
      <alignment horizontal="center" vertical="center"/>
    </xf>
    <xf numFmtId="0" fontId="77" fillId="13" borderId="1" xfId="17" applyFont="1" applyFill="1" applyBorder="1" applyAlignment="1">
      <alignment horizontal="center" vertical="center"/>
    </xf>
    <xf numFmtId="0" fontId="77" fillId="13" borderId="10" xfId="17" applyFont="1" applyFill="1" applyBorder="1" applyAlignment="1">
      <alignment horizontal="center" vertical="center"/>
    </xf>
    <xf numFmtId="0" fontId="77" fillId="13" borderId="11" xfId="17" applyFont="1" applyFill="1" applyBorder="1" applyAlignment="1">
      <alignment horizontal="center" vertical="center"/>
    </xf>
    <xf numFmtId="0" fontId="14" fillId="13" borderId="1" xfId="2" applyFont="1" applyFill="1" applyBorder="1" applyAlignment="1">
      <alignment horizontal="center" vertical="center" wrapText="1"/>
    </xf>
    <xf numFmtId="0" fontId="14" fillId="13" borderId="10" xfId="2" applyFont="1" applyFill="1" applyBorder="1" applyAlignment="1">
      <alignment horizontal="center" vertical="center" wrapText="1"/>
    </xf>
    <xf numFmtId="0" fontId="14" fillId="13" borderId="11" xfId="2" applyFont="1" applyFill="1" applyBorder="1" applyAlignment="1">
      <alignment horizontal="center" vertical="center" wrapText="1"/>
    </xf>
    <xf numFmtId="0" fontId="77" fillId="13" borderId="1" xfId="17" applyFont="1" applyFill="1" applyBorder="1" applyAlignment="1">
      <alignment horizontal="center" vertical="center" wrapText="1"/>
    </xf>
    <xf numFmtId="0" fontId="77" fillId="13" borderId="10" xfId="17" applyFont="1" applyFill="1" applyBorder="1" applyAlignment="1">
      <alignment horizontal="center" vertical="center" wrapText="1"/>
    </xf>
    <xf numFmtId="0" fontId="77" fillId="13" borderId="11" xfId="17" applyFont="1" applyFill="1" applyBorder="1" applyAlignment="1">
      <alignment horizontal="center" vertical="center" wrapText="1"/>
    </xf>
    <xf numFmtId="0" fontId="14" fillId="13" borderId="1" xfId="17" applyFont="1" applyFill="1" applyBorder="1" applyAlignment="1">
      <alignment horizontal="center" vertical="center"/>
    </xf>
    <xf numFmtId="0" fontId="14" fillId="13" borderId="10" xfId="17" applyFont="1" applyFill="1" applyBorder="1" applyAlignment="1">
      <alignment horizontal="center" vertical="center"/>
    </xf>
    <xf numFmtId="0" fontId="30" fillId="13" borderId="1" xfId="17" applyFont="1" applyFill="1" applyBorder="1" applyAlignment="1">
      <alignment horizontal="center" vertical="center"/>
    </xf>
    <xf numFmtId="0" fontId="30" fillId="13" borderId="10" xfId="17" applyFont="1" applyFill="1" applyBorder="1" applyAlignment="1">
      <alignment horizontal="center" vertical="center"/>
    </xf>
    <xf numFmtId="0" fontId="14" fillId="13" borderId="11" xfId="17" applyFont="1" applyFill="1" applyBorder="1" applyAlignment="1">
      <alignment horizontal="center" vertical="center"/>
    </xf>
    <xf numFmtId="0" fontId="78" fillId="13" borderId="1" xfId="17" applyFont="1" applyFill="1" applyBorder="1" applyAlignment="1">
      <alignment horizontal="center" vertical="center" wrapText="1"/>
    </xf>
    <xf numFmtId="0" fontId="78" fillId="13" borderId="10" xfId="17" applyFont="1" applyFill="1" applyBorder="1" applyAlignment="1">
      <alignment horizontal="center" vertical="center" wrapText="1"/>
    </xf>
    <xf numFmtId="0" fontId="78" fillId="13" borderId="11" xfId="17" applyFont="1" applyFill="1" applyBorder="1" applyAlignment="1">
      <alignment horizontal="center" vertical="center" wrapText="1"/>
    </xf>
    <xf numFmtId="0" fontId="50" fillId="13" borderId="1" xfId="2" applyFont="1" applyFill="1" applyBorder="1" applyAlignment="1">
      <alignment horizontal="center" vertical="center" wrapText="1"/>
    </xf>
    <xf numFmtId="0" fontId="50" fillId="13" borderId="11" xfId="2" applyFont="1" applyFill="1" applyBorder="1" applyAlignment="1">
      <alignment horizontal="center" vertical="center" wrapText="1"/>
    </xf>
    <xf numFmtId="0" fontId="14" fillId="0" borderId="4" xfId="0" applyFont="1" applyFill="1" applyBorder="1" applyAlignment="1">
      <alignment horizontal="justify" vertical="center" wrapText="1"/>
    </xf>
    <xf numFmtId="0" fontId="105" fillId="13" borderId="1" xfId="17" applyFont="1" applyFill="1" applyBorder="1" applyAlignment="1">
      <alignment horizontal="center" vertical="center"/>
    </xf>
    <xf numFmtId="0" fontId="105" fillId="13" borderId="11" xfId="17" applyFont="1" applyFill="1" applyBorder="1" applyAlignment="1">
      <alignment horizontal="center" vertical="center"/>
    </xf>
    <xf numFmtId="0" fontId="77" fillId="19" borderId="4" xfId="17" applyFont="1" applyFill="1" applyBorder="1" applyAlignment="1">
      <alignment horizontal="center" vertical="center"/>
    </xf>
    <xf numFmtId="9" fontId="105" fillId="13" borderId="1" xfId="19" applyFont="1" applyFill="1" applyBorder="1" applyAlignment="1">
      <alignment horizontal="center" vertical="center" wrapText="1"/>
    </xf>
    <xf numFmtId="9" fontId="105" fillId="13" borderId="10" xfId="19" applyFont="1" applyFill="1" applyBorder="1" applyAlignment="1">
      <alignment horizontal="center" vertical="center" wrapText="1"/>
    </xf>
    <xf numFmtId="9" fontId="105" fillId="13" borderId="11" xfId="19" applyFont="1" applyFill="1" applyBorder="1" applyAlignment="1">
      <alignment horizontal="center" vertical="center" wrapText="1"/>
    </xf>
    <xf numFmtId="0" fontId="14" fillId="0" borderId="4" xfId="2" applyFont="1" applyFill="1" applyBorder="1" applyAlignment="1">
      <alignment horizontal="justify" vertical="center" wrapText="1"/>
    </xf>
    <xf numFmtId="0" fontId="94" fillId="13" borderId="4" xfId="30" applyFont="1" applyFill="1" applyBorder="1" applyAlignment="1">
      <alignment horizontal="center" vertical="center" wrapText="1"/>
    </xf>
    <xf numFmtId="0" fontId="19" fillId="13" borderId="4" xfId="30" applyFont="1" applyFill="1" applyBorder="1" applyAlignment="1">
      <alignment horizontal="center" vertical="center" wrapText="1"/>
    </xf>
    <xf numFmtId="0" fontId="64" fillId="14" borderId="11" xfId="5" applyFont="1" applyFill="1" applyBorder="1" applyAlignment="1">
      <alignment horizontal="center" vertical="center" wrapText="1"/>
    </xf>
    <xf numFmtId="0" fontId="64" fillId="14" borderId="4" xfId="5" applyFont="1" applyFill="1" applyBorder="1" applyAlignment="1">
      <alignment horizontal="center" vertical="center" wrapText="1"/>
    </xf>
    <xf numFmtId="0" fontId="2" fillId="0" borderId="0" xfId="30" applyAlignment="1">
      <alignment horizontal="center" vertical="center" wrapText="1"/>
    </xf>
    <xf numFmtId="0" fontId="61" fillId="12" borderId="5" xfId="31" applyFont="1" applyFill="1" applyBorder="1" applyAlignment="1">
      <alignment horizontal="center" vertical="center" wrapText="1"/>
    </xf>
    <xf numFmtId="0" fontId="61" fillId="12" borderId="6" xfId="31" applyFont="1" applyFill="1" applyBorder="1" applyAlignment="1">
      <alignment horizontal="center" vertical="center" wrapText="1"/>
    </xf>
    <xf numFmtId="0" fontId="64" fillId="14" borderId="10" xfId="30" applyFont="1" applyFill="1" applyBorder="1" applyAlignment="1">
      <alignment horizontal="center" vertical="center" wrapText="1"/>
    </xf>
    <xf numFmtId="0" fontId="64" fillId="14" borderId="11" xfId="30" applyFont="1" applyFill="1" applyBorder="1" applyAlignment="1">
      <alignment horizontal="center" vertical="center" wrapText="1"/>
    </xf>
    <xf numFmtId="0" fontId="64" fillId="14" borderId="1" xfId="31" applyFont="1" applyFill="1" applyBorder="1" applyAlignment="1">
      <alignment horizontal="center" vertical="center" wrapText="1"/>
    </xf>
    <xf numFmtId="0" fontId="64" fillId="14" borderId="11" xfId="31" applyFont="1" applyFill="1" applyBorder="1" applyAlignment="1">
      <alignment horizontal="center" vertical="center" wrapText="1"/>
    </xf>
    <xf numFmtId="0" fontId="64" fillId="14" borderId="1" xfId="30" applyFont="1" applyFill="1" applyBorder="1" applyAlignment="1">
      <alignment horizontal="center" vertical="center" wrapText="1"/>
    </xf>
    <xf numFmtId="0" fontId="27" fillId="12" borderId="43" xfId="26" applyFont="1" applyFill="1" applyBorder="1" applyAlignment="1">
      <alignment horizontal="center" vertical="center"/>
    </xf>
    <xf numFmtId="0" fontId="77" fillId="13" borderId="4" xfId="26" applyFont="1" applyFill="1" applyBorder="1" applyAlignment="1">
      <alignment horizontal="center" vertical="center" wrapText="1"/>
    </xf>
    <xf numFmtId="0" fontId="77" fillId="13" borderId="77" xfId="26" applyFont="1" applyFill="1" applyBorder="1" applyAlignment="1">
      <alignment horizontal="center" vertical="center" wrapText="1"/>
    </xf>
    <xf numFmtId="0" fontId="77" fillId="13" borderId="45" xfId="26" applyFont="1" applyFill="1" applyBorder="1" applyAlignment="1">
      <alignment horizontal="center" vertical="center" wrapText="1"/>
    </xf>
    <xf numFmtId="0" fontId="14" fillId="0" borderId="4" xfId="26" applyFont="1" applyFill="1" applyBorder="1" applyAlignment="1">
      <alignment horizontal="center" vertical="center" wrapText="1"/>
    </xf>
    <xf numFmtId="0" fontId="14" fillId="0" borderId="38" xfId="2" applyFont="1" applyFill="1" applyBorder="1" applyAlignment="1">
      <alignment horizontal="center" vertical="center" wrapText="1"/>
    </xf>
    <xf numFmtId="0" fontId="14" fillId="0" borderId="10" xfId="2" applyFont="1" applyFill="1" applyBorder="1" applyAlignment="1">
      <alignment horizontal="center" vertical="center" wrapText="1"/>
    </xf>
    <xf numFmtId="0" fontId="14" fillId="0" borderId="11" xfId="2" applyFont="1" applyFill="1" applyBorder="1" applyAlignment="1">
      <alignment horizontal="center" vertical="center" wrapText="1"/>
    </xf>
    <xf numFmtId="0" fontId="35" fillId="13" borderId="4" xfId="26" applyFont="1" applyFill="1" applyBorder="1" applyAlignment="1">
      <alignment horizontal="center" vertical="center" wrapText="1"/>
    </xf>
    <xf numFmtId="0" fontId="77" fillId="13" borderId="79" xfId="17" applyFont="1" applyFill="1" applyBorder="1" applyAlignment="1">
      <alignment horizontal="center" vertical="center"/>
    </xf>
    <xf numFmtId="0" fontId="77" fillId="13" borderId="80" xfId="17" applyFont="1" applyFill="1" applyBorder="1" applyAlignment="1">
      <alignment horizontal="center" vertical="center"/>
    </xf>
    <xf numFmtId="0" fontId="77" fillId="13" borderId="78" xfId="17" applyFont="1" applyFill="1" applyBorder="1" applyAlignment="1">
      <alignment horizontal="center" vertical="center"/>
    </xf>
    <xf numFmtId="0" fontId="77" fillId="13" borderId="81" xfId="17" applyFont="1" applyFill="1" applyBorder="1" applyAlignment="1">
      <alignment horizontal="center" vertical="center"/>
    </xf>
    <xf numFmtId="0" fontId="77" fillId="13" borderId="40" xfId="17" applyFont="1" applyFill="1" applyBorder="1" applyAlignment="1">
      <alignment horizontal="center" vertical="center"/>
    </xf>
    <xf numFmtId="0" fontId="14" fillId="0" borderId="0" xfId="0" applyFont="1" applyAlignment="1">
      <alignment horizontal="center" vertical="center"/>
    </xf>
    <xf numFmtId="0" fontId="19" fillId="0" borderId="0" xfId="0" applyFont="1" applyAlignment="1">
      <alignment horizontal="center" vertical="center"/>
    </xf>
    <xf numFmtId="0" fontId="13" fillId="0" borderId="15"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0" borderId="0" xfId="0" applyFont="1" applyFill="1" applyBorder="1" applyAlignment="1">
      <alignment horizontal="center" vertical="center"/>
    </xf>
    <xf numFmtId="0" fontId="24" fillId="9" borderId="5" xfId="0" applyFont="1" applyFill="1" applyBorder="1" applyAlignment="1">
      <alignment horizontal="center" vertical="center"/>
    </xf>
    <xf numFmtId="0" fontId="24" fillId="9" borderId="12" xfId="0" applyFont="1" applyFill="1" applyBorder="1" applyAlignment="1">
      <alignment horizontal="center" vertical="center"/>
    </xf>
    <xf numFmtId="0" fontId="24" fillId="9" borderId="6" xfId="0" applyFont="1" applyFill="1" applyBorder="1" applyAlignment="1">
      <alignment horizontal="center" vertical="center"/>
    </xf>
    <xf numFmtId="0" fontId="12" fillId="0" borderId="1" xfId="0" applyFont="1" applyBorder="1" applyAlignment="1">
      <alignment horizontal="justify" vertical="center" wrapText="1"/>
    </xf>
    <xf numFmtId="0" fontId="12" fillId="0" borderId="11" xfId="0" applyFont="1" applyBorder="1" applyAlignment="1">
      <alignment horizontal="justify" vertical="center" wrapText="1"/>
    </xf>
    <xf numFmtId="0" fontId="19" fillId="0" borderId="4" xfId="5" applyFont="1" applyBorder="1" applyAlignment="1">
      <alignment horizontal="center"/>
    </xf>
    <xf numFmtId="0" fontId="19" fillId="27" borderId="1" xfId="5" applyFont="1" applyFill="1" applyBorder="1" applyAlignment="1">
      <alignment horizontal="justify" vertical="center" wrapText="1"/>
    </xf>
    <xf numFmtId="0" fontId="19" fillId="27" borderId="10" xfId="5" applyFont="1" applyFill="1" applyBorder="1" applyAlignment="1">
      <alignment horizontal="justify" vertical="center" wrapText="1"/>
    </xf>
    <xf numFmtId="0" fontId="19" fillId="27" borderId="11" xfId="5" applyFont="1" applyFill="1" applyBorder="1" applyAlignment="1">
      <alignment horizontal="justify" vertical="center" wrapText="1"/>
    </xf>
    <xf numFmtId="0" fontId="14" fillId="0" borderId="1" xfId="5" applyFont="1" applyBorder="1" applyAlignment="1">
      <alignment horizontal="center" vertical="center"/>
    </xf>
    <xf numFmtId="0" fontId="14" fillId="0" borderId="10" xfId="5" applyFont="1" applyBorder="1" applyAlignment="1">
      <alignment horizontal="center" vertical="center"/>
    </xf>
    <xf numFmtId="0" fontId="14" fillId="0" borderId="11" xfId="5" applyFont="1" applyBorder="1" applyAlignment="1">
      <alignment horizontal="center" vertical="center"/>
    </xf>
    <xf numFmtId="0" fontId="19" fillId="19" borderId="4" xfId="5" applyFont="1" applyFill="1" applyBorder="1" applyAlignment="1">
      <alignment horizontal="center"/>
    </xf>
  </cellXfs>
  <cellStyles count="32">
    <cellStyle name="Celda de comprobación" xfId="2" builtinId="23"/>
    <cellStyle name="Hipervínculo" xfId="1" builtinId="8"/>
    <cellStyle name="Hipervínculo 2" xfId="8"/>
    <cellStyle name="Hipervínculo 3" xfId="22"/>
    <cellStyle name="Normal" xfId="0" builtinId="0"/>
    <cellStyle name="Normal 10" xfId="5"/>
    <cellStyle name="Normal 2" xfId="3"/>
    <cellStyle name="Normal 2 2" xfId="6"/>
    <cellStyle name="Normal 2 3" xfId="18"/>
    <cellStyle name="Normal 2 4" xfId="24"/>
    <cellStyle name="Normal 2 4 2" xfId="30"/>
    <cellStyle name="Normal 3" xfId="7"/>
    <cellStyle name="Normal 4" xfId="13"/>
    <cellStyle name="Normal 4 2" xfId="17"/>
    <cellStyle name="Normal 4 3" xfId="23"/>
    <cellStyle name="Normal 5" xfId="15"/>
    <cellStyle name="Normal 5 2" xfId="26"/>
    <cellStyle name="Normal 5 2 2" xfId="31"/>
    <cellStyle name="Normal 6" xfId="10"/>
    <cellStyle name="Normal 6 2" xfId="16"/>
    <cellStyle name="Normal 6 2 2" xfId="27"/>
    <cellStyle name="Normal 7" xfId="20"/>
    <cellStyle name="Normal 8" xfId="21"/>
    <cellStyle name="Normal 9" xfId="12"/>
    <cellStyle name="Normal 9 2" xfId="28"/>
    <cellStyle name="Porcentaje" xfId="14" builtinId="5"/>
    <cellStyle name="Porcentaje 2" xfId="4"/>
    <cellStyle name="Porcentaje 2 2" xfId="19"/>
    <cellStyle name="Porcentaje 2 3" xfId="25"/>
    <cellStyle name="Porcentaje 3" xfId="9"/>
    <cellStyle name="Porcentaje 5" xfId="11"/>
    <cellStyle name="Porcentaje 5 2" xfId="29"/>
  </cellStyles>
  <dxfs count="623">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00B0F0"/>
        </patternFill>
      </fill>
    </dxf>
    <dxf>
      <fill>
        <patternFill>
          <bgColor rgb="FFFFC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42" Type="http://schemas.openxmlformats.org/officeDocument/2006/relationships/externalLink" Target="externalLinks/externalLink15.xml"/><Relationship Id="rId47"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externalLink" Target="externalLinks/externalLink11.xml"/><Relationship Id="rId46"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41"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externalLink" Target="externalLinks/externalLink10.xml"/><Relationship Id="rId40" Type="http://schemas.openxmlformats.org/officeDocument/2006/relationships/externalLink" Target="externalLinks/externalLink13.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externalLink" Target="externalLinks/externalLink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 Id="rId43" Type="http://schemas.openxmlformats.org/officeDocument/2006/relationships/externalLink" Target="externalLinks/externalLink1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CONTROL PM'!A1"/></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CONTROL PM'!A1"/></Relationships>
</file>

<file path=xl/drawings/_rels/drawing16.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ROL PM'!A1"/></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18.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CONTROL PM'!A1"/></Relationships>
</file>

<file path=xl/drawings/_rels/drawing19.xml.rels><?xml version="1.0" encoding="UTF-8" standalone="yes"?>
<Relationships xmlns="http://schemas.openxmlformats.org/package/2006/relationships"><Relationship Id="rId1"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6.png"/></Relationships>
</file>

<file path=xl/drawings/_rels/drawing2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2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CONTROL PM'!A1"/></Relationships>
</file>

<file path=xl/drawings/_rels/drawing23.xml.rels><?xml version="1.0" encoding="UTF-8" standalone="yes"?>
<Relationships xmlns="http://schemas.openxmlformats.org/package/2006/relationships"><Relationship Id="rId1" Type="http://schemas.openxmlformats.org/officeDocument/2006/relationships/image" Target="../media/image6.png"/></Relationships>
</file>

<file path=xl/drawings/_rels/drawing24.xml.rels><?xml version="1.0" encoding="UTF-8" standalone="yes"?>
<Relationships xmlns="http://schemas.openxmlformats.org/package/2006/relationships"><Relationship Id="rId1" Type="http://schemas.openxmlformats.org/officeDocument/2006/relationships/image" Target="../media/image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66675</xdr:rowOff>
    </xdr:from>
    <xdr:to>
      <xdr:col>1</xdr:col>
      <xdr:colOff>504825</xdr:colOff>
      <xdr:row>3</xdr:row>
      <xdr:rowOff>342900</xdr:rowOff>
    </xdr:to>
    <xdr:pic>
      <xdr:nvPicPr>
        <xdr:cNvPr id="2" name="Picture 26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28575" y="66675"/>
          <a:ext cx="1238250" cy="581025"/>
        </a:xfrm>
        <a:prstGeom prst="rect">
          <a:avLst/>
        </a:prstGeom>
        <a:noFill/>
        <a:ln w="9525">
          <a:noFill/>
          <a:miter lim="800000"/>
          <a:headEnd/>
          <a:tailEnd/>
        </a:ln>
      </xdr:spPr>
    </xdr:pic>
    <xdr:clientData/>
  </xdr:twoCellAnchor>
  <xdr:twoCellAnchor>
    <xdr:from>
      <xdr:col>0</xdr:col>
      <xdr:colOff>28575</xdr:colOff>
      <xdr:row>0</xdr:row>
      <xdr:rowOff>66675</xdr:rowOff>
    </xdr:from>
    <xdr:to>
      <xdr:col>1</xdr:col>
      <xdr:colOff>504825</xdr:colOff>
      <xdr:row>3</xdr:row>
      <xdr:rowOff>342900</xdr:rowOff>
    </xdr:to>
    <xdr:pic>
      <xdr:nvPicPr>
        <xdr:cNvPr id="3" name="Picture 26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28575" y="66675"/>
          <a:ext cx="1238250" cy="5810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571500</xdr:colOff>
      <xdr:row>3</xdr:row>
      <xdr:rowOff>169332</xdr:rowOff>
    </xdr:to>
    <xdr:pic>
      <xdr:nvPicPr>
        <xdr:cNvPr id="2" name="Picture 100" descr="escudo-unicauca-web">
          <a:hlinkClick xmlns:r="http://schemas.openxmlformats.org/officeDocument/2006/relationships" r:id="rId1"/>
        </xdr:cNvPr>
        <xdr:cNvPicPr>
          <a:picLocks noChangeArrowheads="1"/>
        </xdr:cNvPicPr>
      </xdr:nvPicPr>
      <xdr:blipFill>
        <a:blip xmlns:r="http://schemas.openxmlformats.org/officeDocument/2006/relationships" r:embed="rId2" cstate="print"/>
        <a:srcRect/>
        <a:stretch>
          <a:fillRect/>
        </a:stretch>
      </xdr:blipFill>
      <xdr:spPr bwMode="auto">
        <a:xfrm>
          <a:off x="0" y="0"/>
          <a:ext cx="821531" cy="740832"/>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2710</xdr:colOff>
      <xdr:row>0</xdr:row>
      <xdr:rowOff>0</xdr:rowOff>
    </xdr:from>
    <xdr:to>
      <xdr:col>1</xdr:col>
      <xdr:colOff>554831</xdr:colOff>
      <xdr:row>2</xdr:row>
      <xdr:rowOff>426983</xdr:rowOff>
    </xdr:to>
    <xdr:pic>
      <xdr:nvPicPr>
        <xdr:cNvPr id="2" name="Picture 100" descr="escudo-unicauca-web">
          <a:hlinkClick xmlns:r="http://schemas.openxmlformats.org/officeDocument/2006/relationships" r:id="rId1"/>
          <a:extLst>
            <a:ext uri="{FF2B5EF4-FFF2-40B4-BE49-F238E27FC236}">
              <a16:creationId xmlns="" xmlns:a16="http://schemas.microsoft.com/office/drawing/2014/main" id="{00000000-0008-0000-0000-00001BA40100}"/>
            </a:ext>
          </a:extLst>
        </xdr:cNvPr>
        <xdr:cNvPicPr>
          <a:picLocks noChangeArrowheads="1"/>
        </xdr:cNvPicPr>
      </xdr:nvPicPr>
      <xdr:blipFill>
        <a:blip xmlns:r="http://schemas.openxmlformats.org/officeDocument/2006/relationships" r:embed="rId2" cstate="print"/>
        <a:srcRect/>
        <a:stretch>
          <a:fillRect/>
        </a:stretch>
      </xdr:blipFill>
      <xdr:spPr bwMode="auto">
        <a:xfrm>
          <a:off x="598023" y="0"/>
          <a:ext cx="552121" cy="784171"/>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45033</xdr:colOff>
      <xdr:row>0</xdr:row>
      <xdr:rowOff>163180</xdr:rowOff>
    </xdr:from>
    <xdr:to>
      <xdr:col>1</xdr:col>
      <xdr:colOff>295460</xdr:colOff>
      <xdr:row>5</xdr:row>
      <xdr:rowOff>174949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5033" y="163180"/>
          <a:ext cx="1002902" cy="101189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23435</xdr:colOff>
      <xdr:row>0</xdr:row>
      <xdr:rowOff>26245</xdr:rowOff>
    </xdr:from>
    <xdr:to>
      <xdr:col>1</xdr:col>
      <xdr:colOff>250709</xdr:colOff>
      <xdr:row>5</xdr:row>
      <xdr:rowOff>301625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35" y="26245"/>
          <a:ext cx="1313830" cy="12755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129269</xdr:colOff>
      <xdr:row>0</xdr:row>
      <xdr:rowOff>0</xdr:rowOff>
    </xdr:from>
    <xdr:to>
      <xdr:col>1</xdr:col>
      <xdr:colOff>15876</xdr:colOff>
      <xdr:row>5</xdr:row>
      <xdr:rowOff>122694</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269" y="0"/>
          <a:ext cx="1172482" cy="117044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oneCellAnchor>
    <xdr:from>
      <xdr:col>0</xdr:col>
      <xdr:colOff>116568</xdr:colOff>
      <xdr:row>0</xdr:row>
      <xdr:rowOff>59053</xdr:rowOff>
    </xdr:from>
    <xdr:ext cx="1349376" cy="1112715"/>
    <xdr:pic>
      <xdr:nvPicPr>
        <xdr:cNvPr id="2" name="3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568" y="59053"/>
          <a:ext cx="1349376" cy="1112715"/>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twoCellAnchor editAs="oneCell">
    <xdr:from>
      <xdr:col>1</xdr:col>
      <xdr:colOff>101486</xdr:colOff>
      <xdr:row>0</xdr:row>
      <xdr:rowOff>120172</xdr:rowOff>
    </xdr:from>
    <xdr:to>
      <xdr:col>2</xdr:col>
      <xdr:colOff>717498</xdr:colOff>
      <xdr:row>7</xdr:row>
      <xdr:rowOff>24458</xdr:rowOff>
    </xdr:to>
    <xdr:pic>
      <xdr:nvPicPr>
        <xdr:cNvPr id="2" name="3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7261" y="120172"/>
          <a:ext cx="1349437" cy="13330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8218" y="85727"/>
          <a:ext cx="924832" cy="86346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oneCellAnchor>
    <xdr:from>
      <xdr:col>0</xdr:col>
      <xdr:colOff>351518</xdr:colOff>
      <xdr:row>0</xdr:row>
      <xdr:rowOff>36828</xdr:rowOff>
    </xdr:from>
    <xdr:ext cx="1352039" cy="1304854"/>
    <xdr:pic>
      <xdr:nvPicPr>
        <xdr:cNvPr id="2" name="3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1518" y="36828"/>
          <a:ext cx="1352039" cy="130485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28768</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52022" cy="11127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21166</xdr:colOff>
      <xdr:row>0</xdr:row>
      <xdr:rowOff>56091</xdr:rowOff>
    </xdr:from>
    <xdr:to>
      <xdr:col>1</xdr:col>
      <xdr:colOff>497416</xdr:colOff>
      <xdr:row>3</xdr:row>
      <xdr:rowOff>332316</xdr:rowOff>
    </xdr:to>
    <xdr:pic>
      <xdr:nvPicPr>
        <xdr:cNvPr id="2" name="Picture 26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21166" y="56091"/>
          <a:ext cx="1238250" cy="59055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1</xdr:col>
      <xdr:colOff>420840</xdr:colOff>
      <xdr:row>6</xdr:row>
      <xdr:rowOff>48612</xdr:rowOff>
    </xdr:to>
    <xdr:pic>
      <xdr:nvPicPr>
        <xdr:cNvPr id="7"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304397" cy="111271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2</xdr:col>
      <xdr:colOff>406400</xdr:colOff>
      <xdr:row>4</xdr:row>
      <xdr:rowOff>161787</xdr:rowOff>
    </xdr:to>
    <xdr:pic>
      <xdr:nvPicPr>
        <xdr:cNvPr id="2" name="3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338818</xdr:colOff>
      <xdr:row>0</xdr:row>
      <xdr:rowOff>85727</xdr:rowOff>
    </xdr:from>
    <xdr:to>
      <xdr:col>3</xdr:col>
      <xdr:colOff>893082</xdr:colOff>
      <xdr:row>4</xdr:row>
      <xdr:rowOff>161787</xdr:rowOff>
    </xdr:to>
    <xdr:pic>
      <xdr:nvPicPr>
        <xdr:cNvPr id="2" name="3 Imagen">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5518" y="85727"/>
          <a:ext cx="886732" cy="87616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116568</xdr:colOff>
      <xdr:row>0</xdr:row>
      <xdr:rowOff>59053</xdr:rowOff>
    </xdr:from>
    <xdr:to>
      <xdr:col>2</xdr:col>
      <xdr:colOff>87994</xdr:colOff>
      <xdr:row>7</xdr:row>
      <xdr:rowOff>207362</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568" y="59053"/>
          <a:ext cx="1285876" cy="1112715"/>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157390</xdr:colOff>
      <xdr:row>0</xdr:row>
      <xdr:rowOff>86267</xdr:rowOff>
    </xdr:from>
    <xdr:to>
      <xdr:col>2</xdr:col>
      <xdr:colOff>189519</xdr:colOff>
      <xdr:row>6</xdr:row>
      <xdr:rowOff>55982</xdr:rowOff>
    </xdr:to>
    <xdr:pic>
      <xdr:nvPicPr>
        <xdr:cNvPr id="2"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390" y="86267"/>
          <a:ext cx="1311200" cy="1112715"/>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xdr:from>
      <xdr:col>0</xdr:col>
      <xdr:colOff>50646</xdr:colOff>
      <xdr:row>0</xdr:row>
      <xdr:rowOff>46464</xdr:rowOff>
    </xdr:from>
    <xdr:to>
      <xdr:col>0</xdr:col>
      <xdr:colOff>771526</xdr:colOff>
      <xdr:row>1</xdr:row>
      <xdr:rowOff>427</xdr:rowOff>
    </xdr:to>
    <xdr:pic>
      <xdr:nvPicPr>
        <xdr:cNvPr id="2" name="Picture 100" descr="escudo-unicauca-web"/>
        <xdr:cNvPicPr>
          <a:picLocks noChangeArrowheads="1"/>
        </xdr:cNvPicPr>
      </xdr:nvPicPr>
      <xdr:blipFill>
        <a:blip xmlns:r="http://schemas.openxmlformats.org/officeDocument/2006/relationships" r:embed="rId1" cstate="print"/>
        <a:srcRect/>
        <a:stretch>
          <a:fillRect/>
        </a:stretch>
      </xdr:blipFill>
      <xdr:spPr bwMode="auto">
        <a:xfrm>
          <a:off x="50646" y="46464"/>
          <a:ext cx="720880" cy="50641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236934</xdr:colOff>
      <xdr:row>3</xdr:row>
      <xdr:rowOff>202406</xdr:rowOff>
    </xdr:to>
    <xdr:pic>
      <xdr:nvPicPr>
        <xdr:cNvPr id="2" name="Picture 26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998934" cy="650081"/>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13608</xdr:rowOff>
    </xdr:from>
    <xdr:to>
      <xdr:col>1</xdr:col>
      <xdr:colOff>144900</xdr:colOff>
      <xdr:row>3</xdr:row>
      <xdr:rowOff>136072</xdr:rowOff>
    </xdr:to>
    <xdr:pic>
      <xdr:nvPicPr>
        <xdr:cNvPr id="2" name="Picture 26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0" y="13608"/>
          <a:ext cx="1015757" cy="911678"/>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353786</xdr:colOff>
      <xdr:row>0</xdr:row>
      <xdr:rowOff>54430</xdr:rowOff>
    </xdr:from>
    <xdr:to>
      <xdr:col>1</xdr:col>
      <xdr:colOff>429986</xdr:colOff>
      <xdr:row>3</xdr:row>
      <xdr:rowOff>102055</xdr:rowOff>
    </xdr:to>
    <xdr:pic>
      <xdr:nvPicPr>
        <xdr:cNvPr id="2" name="Picture 26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353786" y="54430"/>
          <a:ext cx="838200" cy="5334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28576</xdr:colOff>
      <xdr:row>0</xdr:row>
      <xdr:rowOff>66675</xdr:rowOff>
    </xdr:from>
    <xdr:to>
      <xdr:col>1</xdr:col>
      <xdr:colOff>427526</xdr:colOff>
      <xdr:row>3</xdr:row>
      <xdr:rowOff>273404</xdr:rowOff>
    </xdr:to>
    <xdr:pic>
      <xdr:nvPicPr>
        <xdr:cNvPr id="2" name="Picture 26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28576" y="66675"/>
          <a:ext cx="1160950" cy="578204"/>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161924</xdr:colOff>
      <xdr:row>3</xdr:row>
      <xdr:rowOff>161925</xdr:rowOff>
    </xdr:to>
    <xdr:pic>
      <xdr:nvPicPr>
        <xdr:cNvPr id="2" name="Picture 100" descr="escudo-unicauca-web"/>
        <xdr:cNvPicPr>
          <a:picLocks noChangeArrowheads="1"/>
        </xdr:cNvPicPr>
      </xdr:nvPicPr>
      <xdr:blipFill>
        <a:blip xmlns:r="http://schemas.openxmlformats.org/officeDocument/2006/relationships" r:embed="rId1" cstate="print"/>
        <a:srcRect/>
        <a:stretch>
          <a:fillRect/>
        </a:stretch>
      </xdr:blipFill>
      <xdr:spPr bwMode="auto">
        <a:xfrm>
          <a:off x="0" y="0"/>
          <a:ext cx="962024"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169333</xdr:colOff>
      <xdr:row>4</xdr:row>
      <xdr:rowOff>10582</xdr:rowOff>
    </xdr:to>
    <xdr:pic>
      <xdr:nvPicPr>
        <xdr:cNvPr id="2" name="Picture 100" descr="escudo-unicauca-web"/>
        <xdr:cNvPicPr>
          <a:picLocks noChangeArrowheads="1"/>
        </xdr:cNvPicPr>
      </xdr:nvPicPr>
      <xdr:blipFill>
        <a:blip xmlns:r="http://schemas.openxmlformats.org/officeDocument/2006/relationships" r:embed="rId1" cstate="print"/>
        <a:srcRect/>
        <a:stretch>
          <a:fillRect/>
        </a:stretch>
      </xdr:blipFill>
      <xdr:spPr bwMode="auto">
        <a:xfrm>
          <a:off x="1" y="0"/>
          <a:ext cx="931332" cy="658282"/>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xdr:col>
      <xdr:colOff>549430</xdr:colOff>
      <xdr:row>3</xdr:row>
      <xdr:rowOff>144463</xdr:rowOff>
    </xdr:to>
    <xdr:pic>
      <xdr:nvPicPr>
        <xdr:cNvPr id="2" name="Picture 100" descr="escudo-unicauca-web"/>
        <xdr:cNvPicPr>
          <a:picLocks noChangeArrowheads="1"/>
        </xdr:cNvPicPr>
      </xdr:nvPicPr>
      <xdr:blipFill>
        <a:blip xmlns:r="http://schemas.openxmlformats.org/officeDocument/2006/relationships" r:embed="rId1" cstate="print"/>
        <a:srcRect/>
        <a:stretch>
          <a:fillRect/>
        </a:stretch>
      </xdr:blipFill>
      <xdr:spPr bwMode="auto">
        <a:xfrm>
          <a:off x="123825" y="123825"/>
          <a:ext cx="720880" cy="5064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UNICAUCA\Downloads\Comisiones%20Acad&#233;mica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Users\UNICAUCA\Downloads\PM%20evaluaci&#243;n%20procesos%20disciplinario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lanes%20de%20Mejoramiento\Evaluaci&#243;n%20docente\Evaluaci&#243;n%20Docente.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lanes%20de%20Mejoramiento\Selecci&#243;n%20docente\Selecci&#243;n%20Docen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PLANES%20MEJORAMIENTO\VIGENTES%202019\PDI\PLAN%20MTO%20PDI%202018%202022%20FINAL%2017-07-201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Users\UNICAUCA\Downloads\PLAN%20FORMULADO.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Users\UNICAUCA\Downloads\PM%20Programas%20Acad&#233;micos\PLAN%20MEJORAMIENTO%20ACREDITACI&#211;N%20SUSCRIPCI&#211;N.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PLANES%20MEJORAMIENTO\VIGENTES%202019\Presupuesto\PLAN%20MEJORAMIENTO%20DEFINITIV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NICAUCA/Downloads/Comisiones%20Acad&#233;mica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jaimevillegas/Desktop/OCI%202019/PLANES/Planes%20de%20Mejoramiento/Seguimiento%20Nov/PM%20informes%20de%20gesti&#243;n/Copia%20de%20PM%20INFORME%20GESTI&#211;N%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Desktop\Doc%20VRI\OCI%202019\PLANES\Planes%20de%20Mejoramiento\Seguimiento%20Nov\PM%20informes%20de%20gesti&#243;n\Copia%20de%20PM%20INFORME%20GESTI&#211;N%2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Matriz%20Plan%20de%20mejoramiento\2019\Enero\MATRIZ%20SEGUIMIENTO%20PLANES%20DE%20MEJORAMIENTO%20Enero%202019.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Oficina%20de%20Control%20Interno%20-%20OCI\Planes%20Mejoramiento\CONTROL%20AVANCE%20-%20CUMPLIMIENTO\VERSI&#211;N%202019\MARZO\Computador%20Miguel\2019\Procesos%20disciplinarios\PM%20evaluaci&#243;n%20procesos%20disciplinario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KEVIN%20ROBINSON%20NARV&#193;EZ\KEVIN%20ROBINSON\Andr&#233;s%20Javier%203-sept-2015\Oficina%20Control%20Interno\Planes%20de%20Mejoramiento\Ambiental\Plan%20mejora%20ambiental_20181023%20SUSCRITO.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KEVIN%20ROBINSON%20NARV&#193;EZ\KEVIN%20ROBINSON\Andr&#233;s%20Javier%203-sept-2015\Oficina%20Control%20Interno\Planes%20de%20Mejoramiento\Cultura%20y%20bienestar\PLAN%20FINAL%20SUSCRIPCI&#211;N.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UNICAUCA\Downloads\PLAN%20DE%20MEJORA%20PROVE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ón"/>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s>
    <sheetDataSet>
      <sheetData sheetId="0">
        <row r="11">
          <cell r="D11" t="str">
            <v xml:space="preserve">Escasos  controles en las modificaciones del documento PDI y sus publicaciones 
</v>
          </cell>
        </row>
        <row r="12">
          <cell r="D12" t="str">
            <v xml:space="preserve">Las herramientas metodológicas no integran los elementos necesarios para el adecuado seguimiento y control del PDI  
</v>
          </cell>
        </row>
        <row r="13">
          <cell r="D13">
            <v>0</v>
          </cell>
        </row>
        <row r="14">
          <cell r="D14">
            <v>0</v>
          </cell>
        </row>
        <row r="20">
          <cell r="C20" t="str">
            <v>Se carece de una guía o procedimiento que provea los lineamientos efectivos y adecuados para realizar el seguimiento del plan de desarrollo institucional, que facilite verificar la ejecución de los programas y proyectos estratégicos en beneficio de la gestión universitaria</v>
          </cell>
          <cell r="D20" t="str">
            <v xml:space="preserve">Las herramientas metodológicas no integran los elementos necesarios para el adecuado seguimiento y evaluación del PDI  </v>
          </cell>
          <cell r="E20" t="str">
            <v xml:space="preserve">Diseñar una guía metodológica  para realizar  el seguimiento y evalución de manera integral al PDI
</v>
          </cell>
          <cell r="F20" t="str">
            <v>Elaborar y publicar  la guía    metodológica para realizar  el seguimiento y evalución de manera integral al PDI</v>
          </cell>
        </row>
      </sheetData>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PM Programas Académicos"/>
      <sheetName val="Datos"/>
    </sheetNames>
    <sheetDataSet>
      <sheetData sheetId="0" refreshError="1">
        <row r="11">
          <cell r="A11" t="str">
            <v>Control_Interno</v>
          </cell>
          <cell r="B11" t="str">
            <v>Auditoría Interna</v>
          </cell>
          <cell r="C11" t="str">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ell>
          <cell r="D11" t="str">
            <v>Desconocimiento de la actual política institucional de calidad para la articulación con la cultura de autoevaluación de los programas</v>
          </cell>
        </row>
        <row r="12">
          <cell r="A12" t="str">
            <v>Control_Interno</v>
          </cell>
          <cell r="B12" t="str">
            <v>Auditoría Interna</v>
          </cell>
          <cell r="C12" t="str">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ell>
          <cell r="D12" t="str">
            <v>Se carece de un  instancia responsable de impulsar la acreditación y realizar el seguimiento oportuno a las actividades de acreditación por facultad.</v>
          </cell>
        </row>
        <row r="13">
          <cell r="A13" t="str">
            <v>Control_Interno</v>
          </cell>
          <cell r="B13" t="str">
            <v>Auditoría Interna</v>
          </cell>
          <cell r="C13" t="str">
            <v>La información interna insumo para autoevaluación de los programas no es de fácil accesibilidad, lo cual no facilita fluidez a los procesos</v>
          </cell>
          <cell r="D13" t="str">
            <v xml:space="preserve">No se cuenta con un instrumento de consulta y guía para el desarrollo del proceso de certificación y acreditación de alta calidad. 
</v>
          </cell>
        </row>
        <row r="14">
          <cell r="C14" t="str">
            <v>El procedimiento PE-GS-4-PR-2 V:2, presenta debilidades de documentación que le restan efectividad como guía técnica de operación</v>
          </cell>
        </row>
        <row r="15">
          <cell r="A15" t="str">
            <v>Control_Interno</v>
          </cell>
          <cell r="B15" t="str">
            <v>Auditoría Interna</v>
          </cell>
          <cell r="C15" t="str">
            <v>En la generalidad  los informes de autoevaluación y planes de mejoramiento de los programas académicos no se socializan</v>
          </cell>
          <cell r="D15" t="str">
            <v>Baja participación de resultados de los procesos de acreditación y certificación a los los universitarios interesados. 
No se programan espacios para la socialización de los informes de autoevaluación y planes de mejora al interior de las facultades.</v>
          </cell>
        </row>
        <row r="16">
          <cell r="A16" t="str">
            <v>Control_Interno</v>
          </cell>
          <cell r="B16" t="str">
            <v>Auditoría Interna</v>
          </cell>
          <cell r="C16" t="str">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ell>
          <cell r="D16" t="str">
            <v>Formulación de planes sin sujeción a los  criterios metodológicos y de viabilidad.</v>
          </cell>
        </row>
        <row r="17">
          <cell r="A17" t="str">
            <v>Control_Interno</v>
          </cell>
          <cell r="B17" t="str">
            <v>Auditoría Interna</v>
          </cell>
          <cell r="C17" t="str">
            <v>La gestión del riesgo no considera los eventos adversos a los procesos misionales y estratégicos, frente a la acreditación de programas y la Acreditación Institucional</v>
          </cell>
          <cell r="D17" t="str">
            <v xml:space="preserve">En el desarrollo de los procesos de certificación y acreditación de alta calidad, no  considera la gestión del riesgo como aspecto relevante para el cumplimiento de sus objetivos. </v>
          </cell>
        </row>
        <row r="19">
          <cell r="A19" t="str">
            <v>Control_Interno</v>
          </cell>
          <cell r="B19" t="str">
            <v>Auditoría Interna</v>
          </cell>
          <cell r="C19" t="str">
            <v xml:space="preserve">La gestión documental de los procesos de autoevaluación presenta  vulnerabilidad frente a la administración de los tipos documentales y a la información que contienen  </v>
          </cell>
          <cell r="D19" t="str">
            <v xml:space="preserve">Faltan directrices sobre el archivo de los tipos documentales que resulten de los procesos de autoevaluación y mejora. </v>
          </cell>
        </row>
      </sheetData>
      <sheetData sheetId="1" refreshError="1"/>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s>
    <sheetDataSet>
      <sheetData sheetId="0">
        <row r="11">
          <cell r="E11" t="str">
            <v xml:space="preserve">Revisar y ajustar el  procedimiento "Elaboracion del Presupuesto Universitario" codigo:PE-GE-2,2-PR-6
conforme a la normatividad vigente
</v>
          </cell>
          <cell r="F11" t="str">
            <v xml:space="preserve">
Revisar, ajustar, socializar e implementar  el procedimiento.</v>
          </cell>
          <cell r="H11" t="str">
            <v>Procedimiento aprobado y ajustado</v>
          </cell>
        </row>
        <row r="12">
          <cell r="D12" t="str">
            <v>Los procedimientos  no guían la  Elaboracion del Presupuesto Universitario, ni se integra con los sistemas de información financiera</v>
          </cell>
          <cell r="E12" t="str">
            <v>Integrar al ciclo presupuestal los sistemas Institucionales proveedores  de información.</v>
          </cell>
          <cell r="F12" t="str">
            <v xml:space="preserve">Habilitar opciones de consulta y permisos al  sistema de información Financiero y aplicativos que suministren información para la planeación económica.
</v>
          </cell>
          <cell r="H12" t="str">
            <v>Sistema de información habilitado</v>
          </cell>
        </row>
        <row r="13">
          <cell r="D13" t="str">
            <v>Para la programacion presupuestal no se realizó un analisis para la identificación y evaluación de los riesgos de gestión y sus acciones de control</v>
          </cell>
          <cell r="E13" t="str">
            <v>Hacer el análisis para determinar los posibles riesgos de gestión para la programacion presupuestal, de acuerdo a la metodologia vigente para la administracion del riesgo.</v>
          </cell>
          <cell r="F13" t="str">
            <v xml:space="preserve">Levantar la Matriz de de Riesgos de Gestión, de acuerdo a  metodología implementada.
</v>
          </cell>
          <cell r="H13" t="str">
            <v xml:space="preserve">
Mapa de riesgos elaborado</v>
          </cell>
        </row>
        <row r="14">
          <cell r="D14" t="str">
            <v xml:space="preserve">
El  documento acta no tiene una revisión técnica previa a su formalización sobre el asunto  y decisiones de las reuniones del COUNFIS.</v>
          </cell>
          <cell r="E14" t="str">
            <v xml:space="preserve">
Implementar acciones para el registro exacto de las decisiones  que en materia económica profiiera el COUNFIS .
</v>
          </cell>
          <cell r="F14" t="str">
            <v xml:space="preserve">
Designar el responsable para la revisión de las actas del COUNFIS.</v>
          </cell>
          <cell r="H14" t="str">
            <v xml:space="preserve">Acta  con registros del control </v>
          </cell>
        </row>
        <row r="15">
          <cell r="D15" t="str">
            <v xml:space="preserve">  Parametrización no ajustada en el sistema financiero - módulo    presupuesto/modificaciones presupuestales , de acuerdo   a la información contenida en los actos administrativos.</v>
          </cell>
          <cell r="E15" t="str">
            <v xml:space="preserve">Constatar la exactitud de la información del módulo -modificaciones presupuestales del sistema financiero. </v>
          </cell>
          <cell r="F15" t="str">
            <v>Revisar através del reporte financiero  la congruencia de la información registrada en el sistema en cada documento ingresado.</v>
          </cell>
          <cell r="H15" t="str">
            <v xml:space="preserve">Registro de reportes de movimientos -módulo modificaciones presupuestales </v>
          </cell>
        </row>
        <row r="16">
          <cell r="D16" t="str">
            <v xml:space="preserve">
Falencias en la documentación del  Procedimiento Modificaciones Presupuestales Código: PA-GA-5.2-PR-8 V: 5, especialmente  actividad # 11 
 </v>
          </cell>
          <cell r="E16" t="str">
            <v xml:space="preserve">
Actualizar el procedimiento Modificaciones Presupuestales Código: PA-GA-5.2-PR-8 V: 5.</v>
          </cell>
          <cell r="F16" t="str">
            <v>Revisar  y adecuar las actividades y los controles que integran el procedimiento Modificaciones Presupuestales Código: PA-GA-5.2-PR-8 V: 5.</v>
          </cell>
          <cell r="H16" t="str">
            <v xml:space="preserve">
Procedimiento ajustado</v>
          </cell>
        </row>
        <row r="17">
          <cell r="D17" t="str">
            <v xml:space="preserve">Campos netamente informativos sin efecto contable  presupuestal y/o tesoral
</v>
          </cell>
          <cell r="E17" t="str">
            <v xml:space="preserve">Registrar la información en el sistema financiero,  conforme a los soportes que lo autorizan   </v>
          </cell>
          <cell r="F17" t="str">
            <v xml:space="preserve">Identificar la información completa: fuente de financiación, periodos,  y destinación de los recursos, para el registro en el sistema financiero - módulo tesorería  según los soportes que lo  autorizan.
</v>
          </cell>
          <cell r="H17" t="str">
            <v xml:space="preserve">Porcentaje
</v>
          </cell>
        </row>
        <row r="18">
          <cell r="D18" t="str">
            <v>No se programó en el Plan Anual Mensualizado de Caja el pago proporcional del aporte a la unidad 03- Pensiones, para la vigencia</v>
          </cell>
          <cell r="E18" t="str">
            <v xml:space="preserve">Programar en el Plan Anual Mensualizado de Caja,  el traslado de Unidad 01 - Gestión General a Unidad 03 - Fondo Pensional, de los recursos de funcionamiento, provencientes de la Nación </v>
          </cell>
          <cell r="F18" t="str">
            <v>Mensualizar la transferencia de recursos a favor de la unidad 03 -Fondo Pensional,  de acuerdo al porcentaje de recaudo efectivo de los aportes de funcionamiento</v>
          </cell>
          <cell r="H18" t="str">
            <v>Acto administrativo aprobatorio del PAC</v>
          </cell>
        </row>
        <row r="19">
          <cell r="D19" t="str">
            <v>Ingreso de información de solicitudes agrupadas en un solo documento de ajuste presupuestal</v>
          </cell>
          <cell r="E19" t="str">
            <v>Registrar la Información precisa y diligenciar todos y cada uno de los campos requeridos por el sistema financiero.</v>
          </cell>
          <cell r="F19" t="str">
            <v>Realizar un registro por cada tercero en el sistema financiero.</v>
          </cell>
          <cell r="H19" t="str">
            <v xml:space="preserve">Porcentaje
</v>
          </cell>
        </row>
        <row r="20">
          <cell r="D20" t="str">
            <v xml:space="preserve">Errores de técnica jurídica en la elaboración de los actos administrativos </v>
          </cell>
          <cell r="E20" t="str">
            <v>Determinar los referentes mínimos aplicables  a los actos  a los actos administrativos  del Programa Anual de Caja (PAC) para garantizar  la debida interpretación, aplicación y control.</v>
          </cell>
          <cell r="F20" t="str">
            <v>Definir  los elementos mínimos constitutivos en la proyección del acto administrativo.</v>
          </cell>
          <cell r="H20" t="str">
            <v>Elementos definidos</v>
          </cell>
        </row>
        <row r="21">
          <cell r="D21">
            <v>0</v>
          </cell>
          <cell r="E21">
            <v>0</v>
          </cell>
          <cell r="F21" t="str">
            <v>Aplicar los elementos mínimos constitutivos en la prooyección del acto administrativo.</v>
          </cell>
          <cell r="H21" t="str">
            <v>Elementos aplicados al proyecto de acto administrativo</v>
          </cell>
        </row>
        <row r="22">
          <cell r="D22">
            <v>0</v>
          </cell>
          <cell r="E22">
            <v>0</v>
          </cell>
          <cell r="F22" t="str">
            <v xml:space="preserve">Verificar la aplicación de elementos mínimos al contenido del proyecto del acto administrativo </v>
          </cell>
          <cell r="H22" t="str">
            <v>Proyecto de acto administrativo revisado</v>
          </cell>
        </row>
        <row r="23">
          <cell r="F23" t="str">
            <v>Designar un responsable para el seguimiento a la ejecución del gasto y genere las alertas respectivas.</v>
          </cell>
          <cell r="H23" t="str">
            <v>Responsable designado</v>
          </cell>
        </row>
        <row r="24">
          <cell r="F24" t="str">
            <v>Gestionar la incorporación del módulo PAC al sistema financiero.</v>
          </cell>
          <cell r="H24" t="str">
            <v>Resgistro de la solicitud</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Datos"/>
      <sheetName val="Form. Accion Correctiva (1)"/>
      <sheetName val="Form. Accion Correctiva (2)"/>
      <sheetName val="Form. Accion Correctiva (3)"/>
      <sheetName val="Form. Accion Correctiva (4)"/>
      <sheetName val="Form. Accion Correctiva (5)"/>
      <sheetName val="Form. Accion Correctiva (6)"/>
      <sheetName val="Form. Accion Correctiva (7)"/>
      <sheetName val="Form. Accion Correctiva (8)"/>
      <sheetName val="Form. Accion Correctiva (9)"/>
      <sheetName val="Form. Accion Correctiva (10)"/>
      <sheetName val="Form. Accion Correctiva (11)"/>
      <sheetName val="Form. Accion Correctiva (12)"/>
      <sheetName val="Form. Accion Correctiva (13)"/>
      <sheetName val="Form. Accion Correctiva (14)"/>
      <sheetName val="Hoja1"/>
    </sheetNames>
    <sheetDataSet>
      <sheetData sheetId="0"/>
      <sheetData sheetId="1"/>
      <sheetData sheetId="2">
        <row r="8">
          <cell r="D8" t="str">
            <v>Misión y Proyecto Institucional</v>
          </cell>
        </row>
        <row r="9">
          <cell r="D9" t="str">
            <v>Estudiantes</v>
          </cell>
        </row>
        <row r="10">
          <cell r="D10" t="str">
            <v>Profesores</v>
          </cell>
        </row>
        <row r="11">
          <cell r="D11" t="str">
            <v>Procesos Académicos</v>
          </cell>
        </row>
        <row r="12">
          <cell r="D12" t="str">
            <v>Visibilidad Nacional e Internacional</v>
          </cell>
        </row>
        <row r="13">
          <cell r="D13" t="str">
            <v>Investigación y creación artística y cultural</v>
          </cell>
        </row>
        <row r="14">
          <cell r="D14" t="str">
            <v>Pertinencia e Impacto social</v>
          </cell>
        </row>
        <row r="15">
          <cell r="D15" t="str">
            <v>Procesos de Autoevaluación y Autorregulación</v>
          </cell>
        </row>
        <row r="16">
          <cell r="D16" t="str">
            <v>Bienestar Institucional</v>
          </cell>
        </row>
        <row r="17">
          <cell r="D17" t="str">
            <v xml:space="preserve">Organización, Gestión y  Administración </v>
          </cell>
        </row>
        <row r="18">
          <cell r="D18" t="str">
            <v xml:space="preserve">Recursos de Apoyo académico e Infraestructura Física </v>
          </cell>
        </row>
        <row r="19">
          <cell r="D19" t="str">
            <v>Recursos Financieros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ow r="12">
          <cell r="A12" t="str">
            <v>Control Interno</v>
          </cell>
          <cell r="B12" t="str">
            <v xml:space="preserve">Organización, Gestión y  Administración </v>
          </cell>
          <cell r="C12" t="str">
            <v>Inexistencia de pautas, directrices o instructivos para la clara identificación de los logros, principales indicadores y retos, con lo cual se informaron por algunas dependencias conforme a su libre interpretación; sin consolidación de datos y análisis descriptivo para facilitar el entendimiento de las partes interesadas; con duplicidad y saturación de contenidos; retos sin correspondencia con lo esperado al 2019.</v>
          </cell>
          <cell r="D12" t="str">
            <v>Debilidades en la estructura de la plantilla enviada para diligenciamiento del informe de gestión por dependencias y facultades 
Falta de comunicación entre las dependencias para aclarar dudas acerca de las pautas y directrices solicitados en los instructivos o plantillas de informes de gestión.</v>
          </cell>
          <cell r="E12" t="str">
            <v>Modificación de las herramientas para la identificación de logros, indicadores, y retos en los informes de gestión de los procesos de la Universidad del Cauca.</v>
          </cell>
          <cell r="F12" t="str">
            <v xml:space="preserve">Elaborar  un instructivo o plantilla que describa pautas y directirces para el diligenciamiento de los informes de gestión de los procesos universitarios
Acompañar en el proceso de diligenciamiento de los informes de gestión a través de flujos permanentes de comunicación con las personas encargadas de cada dependencia </v>
          </cell>
          <cell r="H12" t="str">
            <v>Instrcutivo o plantilla elaborada
con estrategias de acompañamiento definidas.</v>
          </cell>
          <cell r="I12">
            <v>1</v>
          </cell>
          <cell r="R12">
            <v>43800</v>
          </cell>
          <cell r="S12">
            <v>43860</v>
          </cell>
        </row>
        <row r="13">
          <cell r="A13" t="str">
            <v>Control Interno</v>
          </cell>
          <cell r="B13" t="str">
            <v xml:space="preserve">Organización, Gestión y  Administración </v>
          </cell>
          <cell r="C13" t="str">
            <v>El documento base para la Rendición de Cuentas de la vigencia 2018, no informa los resultados globales de la gestión universitaria, para la toma de decisiones a partir de los informes individuales de las dependencias, los cuales, en su mayoría, presentan debilidades e inconsistencias en la identificación de los principales logros, indicadores y retos que responden al Plan estratégico institucional.</v>
          </cell>
          <cell r="D13" t="str">
            <v>Debilidades en la estructuración de la presentación de los informes de gestión debido a que no esta alineado al manual único de Rendición de Cuentas vigente.</v>
          </cell>
          <cell r="E13" t="str">
            <v>Modificación de la plantilla del informe gestión conforme a los lineamientos establecidos en el  manual único de Rendición de Cuentas vigente.</v>
          </cell>
          <cell r="F13" t="str">
            <v xml:space="preserve">Ajustar instructivo o plantilla de presentación de informes  con los lineamietos establecidos en el  manual único de Rendición de Cuentas vigente, articuladas con las estrategias institucionales que permitan visualizar la gestión universitaria de una manera mas clara. </v>
          </cell>
          <cell r="H13" t="str">
            <v>Plantilla de informe de gestión</v>
          </cell>
          <cell r="I13">
            <v>1</v>
          </cell>
          <cell r="R13">
            <v>43800</v>
          </cell>
          <cell r="S13">
            <v>43860</v>
          </cell>
        </row>
        <row r="14">
          <cell r="A14" t="str">
            <v>Control Interno</v>
          </cell>
          <cell r="B14" t="str">
            <v xml:space="preserve">Organización, Gestión y  Administración </v>
          </cell>
          <cell r="C14" t="str">
            <v>El procedimiento PE-GE-2.2-PR-5 documentado para la rendición del informe de gestión, no contiene las actividades de operación y puntos de control mínimos para el cumplimiento de su objetivo, por lo que se presentan deficiencias en su consolidación, estructuración e imprecisiones que afectan la calidad de la información.</v>
          </cell>
          <cell r="D14" t="str">
            <v>Desarticulación del procedimiento PE-GE-2,2-PR 5   con los lineamientos normativos  del  manual único de Rencición de Cuentas vigente.</v>
          </cell>
          <cell r="E14" t="str">
            <v>Modificar el procedimiento de acuerdo a los lineamientos  normativos  del  manual único de Rencición de Cuentas vigente.</v>
          </cell>
          <cell r="F14" t="str">
            <v>Articular el procedimiento PE-GE-2,2-PR 5 con los lineamientos normativos  del  manual único de Rencición de Cuentas vigente, que permita cumplir el objetivo con calidad en la información.</v>
          </cell>
          <cell r="H14" t="str">
            <v xml:space="preserve">Procedimiento modificado  y públicado en el programa LVMEN </v>
          </cell>
          <cell r="I14">
            <v>1</v>
          </cell>
          <cell r="R14">
            <v>43678</v>
          </cell>
          <cell r="S14">
            <v>43768</v>
          </cell>
        </row>
        <row r="15">
          <cell r="A15" t="str">
            <v>Control Interno</v>
          </cell>
          <cell r="B15" t="str">
            <v xml:space="preserve">Organización, Gestión y  Administración </v>
          </cell>
          <cell r="C15" t="str">
            <v xml:space="preserve">El contenido del informe de gestión limita su alcance a los grupos internos de la Universidad, toda vez que no se apoya en suficientes análisis que faciliten su valoración y comprensión por agentes externos.  </v>
          </cell>
          <cell r="D15" t="str">
            <v xml:space="preserve">Ausencia de los siguientes lineamientos normativos  del  manual único de Rencición de Cuentas vigente.
1. presupuesto
2. cumplimiento de metas
3. gestión
4. contratación 
5. impactos de la gestión
6.Acciones de mejoramiento de la entidad.
</v>
          </cell>
          <cell r="E15" t="str">
            <v xml:space="preserve">Incorporar los lineamientos normativos  del  manual único de Rencición de Cuentas vigente a los informes de gestión 
</v>
          </cell>
          <cell r="F15" t="str">
            <v>Incorporar al informe de gestión los Temas, aspectos y contenidos relevantes que la entidad debe comunicar como lo indica el manual único de Rendición de Cuentas, para que facilite su valoración y comprensión por agentes externos</v>
          </cell>
          <cell r="H15" t="str">
            <v>Informe de Gesión general públicado en el vaner de Rendición de Cuentas.</v>
          </cell>
          <cell r="I15">
            <v>1</v>
          </cell>
          <cell r="R15">
            <v>43860</v>
          </cell>
          <cell r="S15">
            <v>44012</v>
          </cell>
        </row>
      </sheetData>
      <sheetData sheetId="1"/>
      <sheetData sheetId="2"/>
      <sheetData sheetId="3">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ción PlanMejora"/>
      <sheetName val="Seguimiento PlandeMejora"/>
      <sheetName val="Hoja1"/>
      <sheetName val="Datos"/>
    </sheetNames>
    <sheetDataSet>
      <sheetData sheetId="0">
        <row r="12">
          <cell r="A12" t="str">
            <v>Control Interno</v>
          </cell>
        </row>
      </sheetData>
      <sheetData sheetId="1"/>
      <sheetData sheetId="2"/>
      <sheetData sheetId="3">
        <row r="6">
          <cell r="C6" t="str">
            <v>Autoevaluación</v>
          </cell>
        </row>
        <row r="7">
          <cell r="C7" t="str">
            <v>Evaluación de Pares</v>
          </cell>
        </row>
        <row r="8">
          <cell r="C8" t="str">
            <v>Auditoría Interna</v>
          </cell>
        </row>
        <row r="9">
          <cell r="C9" t="str">
            <v>Evaluación Externa</v>
          </cell>
        </row>
        <row r="10">
          <cell r="C10" t="str">
            <v>Control Interno</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M-DARCA"/>
      <sheetName val="Seguimiento PM DARCA"/>
      <sheetName val="PM- A.- 085-2008"/>
      <sheetName val="Seguimiento  A-085"/>
      <sheetName val="PM- Seguridad"/>
      <sheetName val="SEGUIMIENTO PM.SEGURIDAD"/>
      <sheetName val="PM PROCESOS D."/>
      <sheetName val="SEGUIMIENTO PM.Procesos D."/>
      <sheetName val="PM Monitorías 2015"/>
      <sheetName val="SEGUIMIENTO PM.Monitorias 2015"/>
      <sheetName val="PM-COMPRAS"/>
      <sheetName val="Seguimiento PM Compras"/>
      <sheetName val="PM Año Sabático"/>
      <sheetName val="Seguimiento Año Sabático"/>
      <sheetName val="PM CGR-2013-2014"/>
      <sheetName val="Seguimiento CGR2013-2014"/>
      <sheetName val="PM CGR ESPECIAL"/>
      <sheetName val="Seguimiento CGR Especial"/>
      <sheetName val="PM-CGR-2015"/>
      <sheetName val="Seguimiento CGR 2015"/>
      <sheetName val="Contratos"/>
      <sheetName val="PM-PAFA Unisalud"/>
      <sheetName val="Seguimiento PAFA Unisalud"/>
      <sheetName val="P. Asistencial Unisalud"/>
      <sheetName val="Seguimiento Asis. Unisalud"/>
      <sheetName val="Comisión de estudios"/>
      <sheetName val="Seguimiento Comisión"/>
      <sheetName val="PQRSF"/>
      <sheetName val="Seguimiento PQRSF"/>
      <sheetName val="Ekogui"/>
      <sheetName val="Seguimiento Ekogui"/>
      <sheetName val="PM C.I.C"/>
      <sheetName val="Seguimiento C.I.C"/>
      <sheetName val="PM Posgrados"/>
      <sheetName val="Seguimiento PM Posgrados"/>
      <sheetName val="Gestión Ambiental "/>
      <sheetName val="Seguimiento Gestión Ambiental"/>
      <sheetName val="Cultura y Bienestar"/>
      <sheetName val="CONTROL PM"/>
      <sheetName val="Cronogra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row r="7">
          <cell r="B7" t="str">
            <v>No se tienen debidamente identificados los productos del proceso contable que deben suministrarse a las demás áreas de la entidad y a los usuarios externos.</v>
          </cell>
          <cell r="C7">
            <v>0</v>
          </cell>
          <cell r="D7" t="str">
            <v xml:space="preserve">El proceso de Gestion Administrativa que contiene el subproceso gestión financiera no identifica claramente los productos del proceso contable  </v>
          </cell>
          <cell r="J7">
            <v>43040</v>
          </cell>
          <cell r="K7">
            <v>43099</v>
          </cell>
        </row>
        <row r="8">
          <cell r="D8" t="str">
            <v xml:space="preserve">El proceso de Gestion Administrativa que contiene el subproceso gestión financiera no identifica claramente los productos que se constituyen en insumos del proceso contable.  </v>
          </cell>
        </row>
        <row r="9">
          <cell r="B9" t="str">
            <v>No se  tienen identificados en la entidad los procesos que generan transacciones, hechos y operaciones y que por lo tanto se constituyen en proveedores de información del proceso contable.</v>
          </cell>
          <cell r="C9">
            <v>0</v>
          </cell>
          <cell r="D9" t="str">
            <v>El proceso de Gestion Administrativa que contiene el subproceso gestión financiera no identifica claramente los procesos que generan transacciones, hechos y operaciones como proveedores de informacion del proceso contable.</v>
          </cell>
        </row>
        <row r="10">
          <cell r="B10" t="str">
            <v>El proceso contable  no opera en un ambiente de sistema  integrado de información y no  funciona adecuadamente.</v>
          </cell>
          <cell r="C10">
            <v>0</v>
          </cell>
          <cell r="D10" t="str">
            <v>El proceso contable no opera con visión sistemica integral , por cuanto los sistemas SRF-SRH y Finanzas no operan totalmente integrados.</v>
          </cell>
          <cell r="E10" t="str">
            <v>Integrar los sistemas SRF-SRH Y finanzas Plus.</v>
          </cell>
          <cell r="G10" t="str">
            <v>Integrar  el sistema SRF con el sistema Finanzas Plus</v>
          </cell>
          <cell r="H10" t="str">
            <v>Sistemas Integrados</v>
          </cell>
        </row>
        <row r="11">
          <cell r="B11" t="str">
            <v>No son adecuadamente calculados los valores correspondientes  a los procesos de depreciación, provisión, amortización, valorización, y agotamiento, según aplique.</v>
          </cell>
          <cell r="C11">
            <v>0</v>
          </cell>
          <cell r="D11" t="str">
            <v>Se identifica bienes en uso contablemente depreciados
Valorizacion de bienes muebles desactualizada.
Provision para cuentas incobrables desactualizada.</v>
          </cell>
          <cell r="E11" t="str">
            <v>Realizar conciliaciones mensuales con el Area de Adquisiciones e Inventarios y Credito y cartera.</v>
          </cell>
          <cell r="G11" t="str">
            <v>Actualización del Sistema SRF</v>
          </cell>
        </row>
        <row r="12">
          <cell r="B12" t="str">
            <v>Las notas explicativas a los estados contables no cumplen con las formalidades establecidas en el Régimen de Contabilidad Pública.</v>
          </cell>
          <cell r="C12">
            <v>0</v>
          </cell>
          <cell r="D12" t="str">
            <v>Las notas explicativas a los estados contables, no cumplen con las formalidades del RCP.</v>
          </cell>
          <cell r="G12" t="str">
            <v>Elaboración de notas explicativas a los Estados Contables Básicos</v>
          </cell>
          <cell r="H12" t="str">
            <v>Notas Explicativas</v>
          </cell>
        </row>
        <row r="13">
          <cell r="B13" t="str">
            <v>El contenido de las notas a los estados contables no revela en forma suficiente la información de tipo cualitativo y cuantitativo físico que corresponde.</v>
          </cell>
          <cell r="C13">
            <v>0</v>
          </cell>
          <cell r="D13" t="str">
            <v>Las notas explicativas a los estados contables, no cumplen con las formalidades del RCP.</v>
          </cell>
          <cell r="G13" t="str">
            <v>Elaboración de notas explicativas a los Estados Contables Básicos</v>
          </cell>
        </row>
        <row r="14">
          <cell r="B14" t="str">
            <v>No se verifica la consistencia entre las notas a los estados contables y los saldos revelados en los estados contables.</v>
          </cell>
          <cell r="C14">
            <v>0</v>
          </cell>
          <cell r="D14" t="str">
            <v>Al no encontrarse las notas contables ajustadas a los requerimientos del RCP, existe dificultad para verificar su consistencia con los saldos revelados en los estados contables.</v>
          </cell>
          <cell r="E14" t="str">
            <v>Ajustar las normas contables a los requerimientos del RCP.</v>
          </cell>
          <cell r="G14" t="str">
            <v>Elaboración de notas explicativas a los Estados Contables, ajustadas a normatividad vigente</v>
          </cell>
          <cell r="H14" t="str">
            <v>Notas a los Estados Contables</v>
          </cell>
        </row>
        <row r="15">
          <cell r="B15" t="str">
            <v xml:space="preserve">No se publica mensualmente en lugar visible y de fácil acceso a la comunidad el balance general y el estado de actividad financiera, económica, social y ambiental. </v>
          </cell>
          <cell r="C15">
            <v>0</v>
          </cell>
          <cell r="D15" t="str">
            <v>A la fecha de la evaluacion, la publicacion de los estados contables no se encontro actualizada.</v>
          </cell>
          <cell r="E15" t="str">
            <v>Publicar los estados financieros en la pagina web.</v>
          </cell>
          <cell r="G15" t="str">
            <v>Publicación de los Estados Contables Básicos y periódicos de conformidad con la Resolución 837 de 2011</v>
          </cell>
          <cell r="H15" t="str">
            <v>Publicación de los Estados financieros trimestrales mensualizados</v>
          </cell>
        </row>
        <row r="16">
          <cell r="B16" t="str">
            <v>No se  utiliza un sistema de indicadores para analizar e interpretar la realidad financiera, económica, social y ambiental de la entidad.</v>
          </cell>
          <cell r="C16">
            <v>0</v>
          </cell>
          <cell r="D16" t="str">
            <v>La informacion contable publicada no contiene indicadores pertinentes que posibilite su analisis e interpretacion.</v>
          </cell>
          <cell r="G16" t="str">
            <v>Establecer los inidicadores financieros en la políticas contables bajo el nuevo marco normativo</v>
          </cell>
          <cell r="H16" t="str">
            <v>Indicadores Financieros</v>
          </cell>
        </row>
        <row r="17">
          <cell r="B17" t="str">
            <v>La información contable no se acompaña de los respectivos análisis e interpretaciones que facilitan su adecuada comprensión por parte de los usuarios?</v>
          </cell>
          <cell r="C17">
            <v>0</v>
          </cell>
          <cell r="D17" t="str">
            <v>La informacion contable publicada no se acompaña del respectivo analisis para mayor comprension.</v>
          </cell>
          <cell r="G17" t="str">
            <v>Establecer los analisis financieros en la políticas contables bajo el nuevo marco normativo</v>
          </cell>
          <cell r="H17" t="str">
            <v>Analisis de Indicadores Financieros</v>
          </cell>
        </row>
        <row r="18">
          <cell r="B18" t="str">
            <v>No se identifican, analizan y se le da tratamiento adecuado a los riesgos de índole contable de la entidad en forma permanente.</v>
          </cell>
          <cell r="C18">
            <v>0</v>
          </cell>
          <cell r="D18" t="str">
            <v>No se identican los riesgos de indoles contable en el mapa de riesgos institucional.</v>
          </cell>
          <cell r="E18" t="str">
            <v>Levantar riesgos de gestión de indole contable.</v>
          </cell>
          <cell r="G18" t="str">
            <v>Levantar mapa de riesgos de indole contable</v>
          </cell>
          <cell r="H18" t="str">
            <v>Riesgos establecidos</v>
          </cell>
        </row>
        <row r="19">
          <cell r="B19" t="str">
            <v>Debilidad en la operatividad de la  instancia asesora en la identicacion y gestion de los riesgos de índole contable.</v>
          </cell>
          <cell r="C19">
            <v>0</v>
          </cell>
          <cell r="D19" t="str">
            <v>Bajo nivel de efectividad del  Comité de Sostenibilidad Contable como instancia asesora en la gestion de riesgos de indole contable no opera con la efectividad requerida.</v>
          </cell>
          <cell r="E19" t="str">
            <v>Revisar y presentar propuesta de ajuste al Comité de Sostenibilidad Contable.</v>
          </cell>
          <cell r="G19" t="str">
            <v>Presentar ante el Comité de Sostenibilidad Contable los riesgos contables</v>
          </cell>
          <cell r="H19" t="str">
            <v>Actas de reunión</v>
          </cell>
        </row>
        <row r="20">
          <cell r="B20" t="str">
            <v>No se realizan autoevaluaciones periódicas para determinar la efectividad de los controles implementados en cada una de las  actividades del proceso contable.</v>
          </cell>
          <cell r="C20">
            <v>0</v>
          </cell>
          <cell r="D20" t="str">
            <v>No existen evidencias de la practica de autoevaluaciones periodicas.</v>
          </cell>
          <cell r="E20" t="str">
            <v>Revisar semestramente autoevaluaciones a los controles en cada una de las actividades del proceso contable.</v>
          </cell>
          <cell r="G20" t="str">
            <v>Elaborar actas semestrales de cumplimiento</v>
          </cell>
          <cell r="H20" t="str">
            <v>Actas de reunión</v>
          </cell>
        </row>
        <row r="21">
          <cell r="B21" t="str">
            <v>No se evidencia por medio de flujogramas, u otra técnica o mecanismo, la forma como circula la información a través de la entidad y su respectivo efecto en el proceso contable de la entidad.</v>
          </cell>
          <cell r="C21">
            <v>0</v>
          </cell>
          <cell r="D21" t="str">
            <v>No se identifica la herramienta que determine los flujos de informacion que afecten el proceso contable.</v>
          </cell>
          <cell r="E21" t="str">
            <v>Elaborar un flujograma que determine la forma como circula la información a traves de la Universidad y su efecto en le proceso contable.</v>
          </cell>
          <cell r="G21" t="str">
            <v>Elaboración de flujograma</v>
          </cell>
          <cell r="H21" t="str">
            <v>Flujograma</v>
          </cell>
        </row>
      </sheetData>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Hoja1"/>
      <sheetName val="Formulación PlanMejora"/>
      <sheetName val="Correcciones"/>
      <sheetName val="Seguimiento PlandeMejor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1.xml"/><Relationship Id="rId1" Type="http://schemas.openxmlformats.org/officeDocument/2006/relationships/printerSettings" Target="../printerSettings/printerSettings20.bin"/><Relationship Id="rId4" Type="http://schemas.openxmlformats.org/officeDocument/2006/relationships/comments" Target="../comments21.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2.xml"/><Relationship Id="rId1" Type="http://schemas.openxmlformats.org/officeDocument/2006/relationships/printerSettings" Target="../printerSettings/printerSettings21.bin"/><Relationship Id="rId4" Type="http://schemas.openxmlformats.org/officeDocument/2006/relationships/comments" Target="../comments22.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3.xml"/><Relationship Id="rId1" Type="http://schemas.openxmlformats.org/officeDocument/2006/relationships/printerSettings" Target="../printerSettings/printerSettings22.bin"/><Relationship Id="rId4" Type="http://schemas.openxmlformats.org/officeDocument/2006/relationships/comments" Target="../comments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4.xml"/><Relationship Id="rId1" Type="http://schemas.openxmlformats.org/officeDocument/2006/relationships/printerSettings" Target="../printerSettings/printerSettings23.bin"/><Relationship Id="rId4" Type="http://schemas.openxmlformats.org/officeDocument/2006/relationships/comments" Target="../comments24.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5.xml"/><Relationship Id="rId1" Type="http://schemas.openxmlformats.org/officeDocument/2006/relationships/printerSettings" Target="../printerSettings/printerSettings24.bin"/><Relationship Id="rId4" Type="http://schemas.openxmlformats.org/officeDocument/2006/relationships/comments" Target="../comments25.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unicauca.unisalud.edu.co/"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K47"/>
  <sheetViews>
    <sheetView showGridLines="0" zoomScale="70" zoomScaleNormal="70" workbookViewId="0">
      <selection activeCell="K13" sqref="K13"/>
    </sheetView>
  </sheetViews>
  <sheetFormatPr baseColWidth="10" defaultColWidth="11.42578125" defaultRowHeight="12.75" x14ac:dyDescent="0.2"/>
  <cols>
    <col min="1" max="1" width="7.28515625" style="83" customWidth="1"/>
    <col min="2" max="2" width="8" style="83" customWidth="1"/>
    <col min="3" max="3" width="50" style="83" customWidth="1"/>
    <col min="4" max="4" width="29.85546875" style="83" customWidth="1"/>
    <col min="5" max="5" width="27.5703125" style="83" customWidth="1"/>
    <col min="6" max="6" width="17.42578125" style="83" customWidth="1"/>
    <col min="7" max="7" width="22.28515625" style="83" customWidth="1"/>
    <col min="8" max="8" width="15.7109375" style="110" customWidth="1"/>
    <col min="9" max="9" width="21.140625" style="83" customWidth="1"/>
    <col min="10" max="10" width="17.85546875" style="83" customWidth="1"/>
    <col min="11" max="11" width="14.7109375" style="83" customWidth="1"/>
    <col min="12" max="12" width="14.7109375" style="83" hidden="1" customWidth="1"/>
    <col min="13" max="13" width="12.28515625" style="83" hidden="1" customWidth="1"/>
    <col min="14" max="14" width="23.7109375" style="83" hidden="1" customWidth="1"/>
    <col min="15" max="17" width="19.5703125" style="83" hidden="1" customWidth="1"/>
    <col min="18" max="18" width="17.140625" style="113" customWidth="1"/>
    <col min="19" max="19" width="21.140625" style="83" customWidth="1"/>
    <col min="20" max="22" width="19.5703125" style="83" hidden="1" customWidth="1"/>
    <col min="23" max="23" width="7.42578125" style="83" customWidth="1"/>
    <col min="24" max="24" width="11" style="83" customWidth="1"/>
    <col min="25" max="25" width="103.42578125" style="112" customWidth="1"/>
    <col min="26" max="26" width="51" style="83" customWidth="1"/>
    <col min="27" max="16384" width="11.42578125" style="83"/>
  </cols>
  <sheetData>
    <row r="1" spans="1:37" s="48" customFormat="1" ht="15" customHeight="1" x14ac:dyDescent="0.2">
      <c r="A1" s="1313"/>
      <c r="B1" s="1314"/>
      <c r="C1" s="1319" t="s">
        <v>2378</v>
      </c>
      <c r="D1" s="1320"/>
      <c r="E1" s="1320"/>
      <c r="F1" s="1320"/>
      <c r="G1" s="1320"/>
      <c r="H1" s="1320"/>
      <c r="I1" s="1320"/>
      <c r="J1" s="1320"/>
      <c r="K1" s="1320"/>
      <c r="L1" s="1320"/>
      <c r="M1" s="1320"/>
      <c r="N1" s="1320"/>
      <c r="O1" s="1320"/>
      <c r="P1" s="1320"/>
      <c r="Q1" s="1320"/>
      <c r="R1" s="1320"/>
      <c r="S1" s="1320"/>
      <c r="T1" s="1320"/>
      <c r="U1" s="1320"/>
      <c r="V1" s="1320"/>
      <c r="W1" s="1320"/>
      <c r="X1" s="1320"/>
      <c r="Y1" s="1321"/>
    </row>
    <row r="2" spans="1:37" s="48" customFormat="1" ht="15" customHeight="1" x14ac:dyDescent="0.2">
      <c r="A2" s="1315"/>
      <c r="B2" s="1316"/>
      <c r="C2" s="1322"/>
      <c r="D2" s="1323"/>
      <c r="E2" s="1323"/>
      <c r="F2" s="1323"/>
      <c r="G2" s="1323"/>
      <c r="H2" s="1323"/>
      <c r="I2" s="1323"/>
      <c r="J2" s="1323"/>
      <c r="K2" s="1323"/>
      <c r="L2" s="1323"/>
      <c r="M2" s="1323"/>
      <c r="N2" s="1323"/>
      <c r="O2" s="1323"/>
      <c r="P2" s="1323"/>
      <c r="Q2" s="1323"/>
      <c r="R2" s="1323"/>
      <c r="S2" s="1323"/>
      <c r="T2" s="1323"/>
      <c r="U2" s="1323"/>
      <c r="V2" s="1323"/>
      <c r="W2" s="1323"/>
      <c r="X2" s="1323"/>
      <c r="Y2" s="1324"/>
    </row>
    <row r="3" spans="1:37" s="48" customFormat="1" ht="15" customHeight="1" x14ac:dyDescent="0.2">
      <c r="A3" s="1315"/>
      <c r="B3" s="1316"/>
      <c r="C3" s="1322"/>
      <c r="D3" s="1323"/>
      <c r="E3" s="1323"/>
      <c r="F3" s="1323"/>
      <c r="G3" s="1323"/>
      <c r="H3" s="1323"/>
      <c r="I3" s="1323"/>
      <c r="J3" s="1323"/>
      <c r="K3" s="1323"/>
      <c r="L3" s="1323"/>
      <c r="M3" s="1323"/>
      <c r="N3" s="1323"/>
      <c r="O3" s="1323"/>
      <c r="P3" s="1323"/>
      <c r="Q3" s="1323"/>
      <c r="R3" s="1323"/>
      <c r="S3" s="1323"/>
      <c r="T3" s="1323"/>
      <c r="U3" s="1323"/>
      <c r="V3" s="1323"/>
      <c r="W3" s="1323"/>
      <c r="X3" s="1323"/>
      <c r="Y3" s="1324"/>
    </row>
    <row r="4" spans="1:37" s="48" customFormat="1" ht="33.75" customHeight="1" x14ac:dyDescent="0.2">
      <c r="A4" s="1317"/>
      <c r="B4" s="1318"/>
      <c r="C4" s="1325"/>
      <c r="D4" s="1326"/>
      <c r="E4" s="1326"/>
      <c r="F4" s="1326"/>
      <c r="G4" s="1326"/>
      <c r="H4" s="1326"/>
      <c r="I4" s="1326"/>
      <c r="J4" s="1326"/>
      <c r="K4" s="1326"/>
      <c r="L4" s="1326"/>
      <c r="M4" s="1326"/>
      <c r="N4" s="1326"/>
      <c r="O4" s="1326"/>
      <c r="P4" s="1326"/>
      <c r="Q4" s="1326"/>
      <c r="R4" s="1326"/>
      <c r="S4" s="1326"/>
      <c r="T4" s="1326"/>
      <c r="U4" s="1326"/>
      <c r="V4" s="1326"/>
      <c r="W4" s="1326"/>
      <c r="X4" s="1326"/>
      <c r="Y4" s="1327"/>
      <c r="Z4" s="49"/>
      <c r="AA4" s="49"/>
      <c r="AB4" s="49"/>
      <c r="AC4" s="49"/>
      <c r="AD4" s="49"/>
      <c r="AE4" s="49"/>
      <c r="AF4" s="49"/>
      <c r="AG4" s="49"/>
      <c r="AH4" s="49"/>
      <c r="AI4" s="49"/>
      <c r="AJ4" s="49"/>
      <c r="AK4" s="49"/>
    </row>
    <row r="5" spans="1:37" s="48" customFormat="1" ht="22.5" customHeight="1" x14ac:dyDescent="0.2">
      <c r="A5" s="1328" t="s">
        <v>73</v>
      </c>
      <c r="B5" s="1329"/>
      <c r="C5" s="1329"/>
      <c r="D5" s="1329"/>
      <c r="E5" s="1330"/>
      <c r="F5" s="1331" t="s">
        <v>74</v>
      </c>
      <c r="G5" s="1332"/>
      <c r="H5" s="1332"/>
      <c r="I5" s="1332"/>
      <c r="J5" s="1332"/>
      <c r="K5" s="1332"/>
      <c r="L5" s="1332"/>
      <c r="M5" s="1332"/>
      <c r="N5" s="1333"/>
      <c r="O5" s="1331" t="s">
        <v>75</v>
      </c>
      <c r="P5" s="1332"/>
      <c r="Q5" s="1332"/>
      <c r="R5" s="1332"/>
      <c r="S5" s="1332"/>
      <c r="T5" s="1332"/>
      <c r="U5" s="1332"/>
      <c r="V5" s="1332"/>
      <c r="W5" s="1332"/>
      <c r="X5" s="1332"/>
      <c r="Y5" s="1333"/>
      <c r="Z5" s="49"/>
      <c r="AA5" s="49"/>
      <c r="AB5" s="49"/>
      <c r="AC5" s="49"/>
      <c r="AD5" s="49"/>
      <c r="AE5" s="49"/>
      <c r="AF5" s="49"/>
      <c r="AG5" s="49"/>
      <c r="AH5" s="49"/>
      <c r="AI5" s="49"/>
      <c r="AJ5" s="49"/>
      <c r="AK5" s="49"/>
    </row>
    <row r="6" spans="1:37" s="48" customFormat="1" ht="2.25" customHeight="1" x14ac:dyDescent="0.2">
      <c r="A6" s="1299" t="s">
        <v>76</v>
      </c>
      <c r="B6" s="1299"/>
      <c r="C6" s="1299"/>
      <c r="D6" s="1299"/>
      <c r="E6" s="1299"/>
      <c r="F6" s="1299"/>
      <c r="G6" s="1299"/>
      <c r="H6" s="1299"/>
      <c r="I6" s="1299"/>
      <c r="J6" s="1299"/>
      <c r="K6" s="1299"/>
      <c r="L6" s="1299"/>
      <c r="M6" s="1299"/>
      <c r="N6" s="1299"/>
      <c r="O6" s="1299"/>
      <c r="P6" s="1299"/>
      <c r="Q6" s="1299"/>
      <c r="R6" s="1299"/>
      <c r="S6" s="1299"/>
      <c r="T6" s="1299"/>
      <c r="U6" s="1299"/>
      <c r="V6" s="1299"/>
      <c r="W6" s="1299"/>
      <c r="X6" s="1299"/>
      <c r="Y6" s="1299"/>
      <c r="Z6" s="49"/>
      <c r="AA6" s="49"/>
      <c r="AB6" s="49"/>
      <c r="AC6" s="49"/>
      <c r="AD6" s="49"/>
      <c r="AE6" s="49"/>
      <c r="AF6" s="49"/>
      <c r="AG6" s="49"/>
      <c r="AH6" s="49"/>
      <c r="AI6" s="49"/>
      <c r="AJ6" s="49"/>
      <c r="AK6" s="49"/>
    </row>
    <row r="7" spans="1:37" s="48" customFormat="1" ht="8.25" customHeight="1" thickBot="1" x14ac:dyDescent="0.25">
      <c r="A7" s="1300"/>
      <c r="B7" s="1300"/>
      <c r="C7" s="1300"/>
      <c r="D7" s="1300"/>
      <c r="E7" s="1300"/>
      <c r="F7" s="1300"/>
      <c r="G7" s="1300"/>
      <c r="H7" s="1300"/>
      <c r="I7" s="1300"/>
      <c r="J7" s="1300"/>
      <c r="K7" s="1300"/>
      <c r="L7" s="1300"/>
      <c r="M7" s="1300"/>
      <c r="N7" s="1300"/>
      <c r="O7" s="1300"/>
      <c r="P7" s="1300"/>
      <c r="Q7" s="1300"/>
      <c r="R7" s="1300"/>
      <c r="S7" s="1300"/>
      <c r="T7" s="1300"/>
      <c r="U7" s="1300"/>
      <c r="V7" s="1300"/>
      <c r="W7" s="1300"/>
      <c r="X7" s="1300"/>
      <c r="Y7" s="1300"/>
    </row>
    <row r="8" spans="1:37" s="48" customFormat="1" ht="18" customHeight="1" x14ac:dyDescent="0.2">
      <c r="A8" s="1302"/>
      <c r="B8" s="1302"/>
      <c r="C8" s="50"/>
      <c r="D8" s="51" t="s">
        <v>77</v>
      </c>
      <c r="E8" s="50"/>
      <c r="F8" s="50"/>
      <c r="G8" s="50"/>
      <c r="H8" s="50"/>
      <c r="I8" s="50"/>
      <c r="J8" s="50"/>
      <c r="K8" s="50"/>
      <c r="L8" s="50"/>
      <c r="M8" s="50"/>
      <c r="N8" s="50"/>
      <c r="O8" s="50"/>
      <c r="P8" s="50"/>
      <c r="Q8" s="50"/>
      <c r="R8" s="52"/>
      <c r="S8" s="50"/>
      <c r="T8" s="50"/>
      <c r="U8" s="50"/>
      <c r="V8" s="50"/>
      <c r="W8" s="1303">
        <v>42516</v>
      </c>
      <c r="X8" s="1304"/>
      <c r="Y8" s="53"/>
    </row>
    <row r="9" spans="1:37" s="48" customFormat="1" ht="33" customHeight="1" x14ac:dyDescent="0.2">
      <c r="A9" s="1294" t="s">
        <v>0</v>
      </c>
      <c r="B9" s="1307" t="s">
        <v>78</v>
      </c>
      <c r="C9" s="1308"/>
      <c r="D9" s="1294" t="s">
        <v>79</v>
      </c>
      <c r="E9" s="1294" t="s">
        <v>80</v>
      </c>
      <c r="F9" s="1294" t="s">
        <v>81</v>
      </c>
      <c r="G9" s="1294" t="s">
        <v>82</v>
      </c>
      <c r="H9" s="1294" t="s">
        <v>83</v>
      </c>
      <c r="I9" s="1294" t="s">
        <v>84</v>
      </c>
      <c r="J9" s="1294" t="s">
        <v>85</v>
      </c>
      <c r="K9" s="1294" t="s">
        <v>56</v>
      </c>
      <c r="L9" s="1294" t="s">
        <v>86</v>
      </c>
      <c r="M9" s="1294" t="s">
        <v>87</v>
      </c>
      <c r="N9" s="1294" t="s">
        <v>88</v>
      </c>
      <c r="O9" s="1294" t="s">
        <v>53</v>
      </c>
      <c r="P9" s="1294" t="s">
        <v>52</v>
      </c>
      <c r="Q9" s="1294" t="s">
        <v>89</v>
      </c>
      <c r="R9" s="1305" t="s">
        <v>90</v>
      </c>
      <c r="S9" s="1301" t="s">
        <v>91</v>
      </c>
      <c r="T9" s="1294" t="s">
        <v>92</v>
      </c>
      <c r="U9" s="1301" t="s">
        <v>93</v>
      </c>
      <c r="V9" s="1301" t="s">
        <v>94</v>
      </c>
      <c r="W9" s="1311" t="s">
        <v>95</v>
      </c>
      <c r="X9" s="1312"/>
      <c r="Y9" s="1294" t="s">
        <v>96</v>
      </c>
    </row>
    <row r="10" spans="1:37" s="48" customFormat="1" ht="68.25" customHeight="1" x14ac:dyDescent="0.2">
      <c r="A10" s="1295"/>
      <c r="B10" s="1309"/>
      <c r="C10" s="1310"/>
      <c r="D10" s="1295"/>
      <c r="E10" s="1295"/>
      <c r="F10" s="1295"/>
      <c r="G10" s="1295"/>
      <c r="H10" s="1295"/>
      <c r="I10" s="1295"/>
      <c r="J10" s="1295"/>
      <c r="K10" s="1295"/>
      <c r="L10" s="1295"/>
      <c r="M10" s="1295"/>
      <c r="N10" s="1295"/>
      <c r="O10" s="1295"/>
      <c r="P10" s="1295"/>
      <c r="Q10" s="1295"/>
      <c r="R10" s="1306"/>
      <c r="S10" s="1301"/>
      <c r="T10" s="1295"/>
      <c r="U10" s="1301"/>
      <c r="V10" s="1301"/>
      <c r="W10" s="54" t="s">
        <v>97</v>
      </c>
      <c r="X10" s="54" t="s">
        <v>98</v>
      </c>
      <c r="Y10" s="1295"/>
    </row>
    <row r="11" spans="1:37" s="48" customFormat="1" ht="15.75" x14ac:dyDescent="0.2">
      <c r="A11" s="55"/>
      <c r="B11" s="1343"/>
      <c r="C11" s="1344"/>
      <c r="D11" s="55"/>
      <c r="E11" s="55"/>
      <c r="F11" s="55"/>
      <c r="G11" s="56"/>
      <c r="H11" s="55"/>
      <c r="I11" s="57"/>
      <c r="J11" s="55"/>
      <c r="K11" s="55"/>
      <c r="L11" s="58"/>
      <c r="M11" s="55"/>
      <c r="N11" s="55"/>
      <c r="O11" s="55"/>
      <c r="P11" s="55"/>
      <c r="Q11" s="55"/>
      <c r="R11" s="59"/>
      <c r="S11" s="55"/>
      <c r="T11" s="55"/>
      <c r="U11" s="55"/>
      <c r="V11" s="55"/>
      <c r="W11" s="55"/>
      <c r="X11" s="55"/>
      <c r="Y11" s="60"/>
    </row>
    <row r="12" spans="1:37" s="48" customFormat="1" ht="105.75" customHeight="1" x14ac:dyDescent="0.2">
      <c r="A12" s="1296">
        <v>1</v>
      </c>
      <c r="B12" s="1352" t="s">
        <v>99</v>
      </c>
      <c r="C12" s="1353"/>
      <c r="D12" s="1291" t="s">
        <v>100</v>
      </c>
      <c r="E12" s="1291" t="s">
        <v>101</v>
      </c>
      <c r="F12" s="1291" t="s">
        <v>102</v>
      </c>
      <c r="G12" s="1291" t="s">
        <v>103</v>
      </c>
      <c r="H12" s="61">
        <v>1</v>
      </c>
      <c r="I12" s="62" t="s">
        <v>104</v>
      </c>
      <c r="J12" s="1291" t="s">
        <v>105</v>
      </c>
      <c r="K12" s="62">
        <v>1</v>
      </c>
      <c r="L12" s="63">
        <v>1</v>
      </c>
      <c r="M12" s="64">
        <v>41202</v>
      </c>
      <c r="N12" s="64">
        <v>41547</v>
      </c>
      <c r="O12" s="65">
        <f t="shared" ref="O12:O26" si="0">(+N12-M12)/7</f>
        <v>49.285714285714285</v>
      </c>
      <c r="P12" s="64">
        <v>41547</v>
      </c>
      <c r="Q12" s="66">
        <f t="shared" ref="Q12:Q26" si="1">(P12-M12)/7-O12</f>
        <v>0</v>
      </c>
      <c r="R12" s="67">
        <v>1</v>
      </c>
      <c r="S12" s="68">
        <f t="shared" ref="S12:S26" si="2">IF(R12/K12&gt;1,1,+R12/K12)</f>
        <v>1</v>
      </c>
      <c r="T12" s="65">
        <f t="shared" ref="T12:T26" si="3">+O12*S12</f>
        <v>49.285714285714285</v>
      </c>
      <c r="U12" s="69">
        <f t="shared" ref="U12:U26" si="4">IF(N12&lt;=$W$8,T12,0)</f>
        <v>49.285714285714285</v>
      </c>
      <c r="V12" s="69">
        <f t="shared" ref="V12:V26" si="5">IF($W$8&gt;=N12,O12,0)</f>
        <v>49.285714285714285</v>
      </c>
      <c r="W12" s="62"/>
      <c r="X12" s="70"/>
      <c r="Y12" s="71" t="s">
        <v>106</v>
      </c>
    </row>
    <row r="13" spans="1:37" s="48" customFormat="1" ht="291" customHeight="1" x14ac:dyDescent="0.2">
      <c r="A13" s="1297"/>
      <c r="B13" s="1354"/>
      <c r="C13" s="1355"/>
      <c r="D13" s="1292"/>
      <c r="E13" s="1292"/>
      <c r="F13" s="1292"/>
      <c r="G13" s="1292"/>
      <c r="H13" s="72">
        <v>2</v>
      </c>
      <c r="I13" s="73" t="s">
        <v>107</v>
      </c>
      <c r="J13" s="1292"/>
      <c r="K13" s="74">
        <v>1</v>
      </c>
      <c r="L13" s="74">
        <v>1</v>
      </c>
      <c r="M13" s="75">
        <v>41202</v>
      </c>
      <c r="N13" s="75">
        <v>41547</v>
      </c>
      <c r="O13" s="76">
        <f t="shared" si="0"/>
        <v>49.285714285714285</v>
      </c>
      <c r="P13" s="75">
        <v>41547</v>
      </c>
      <c r="Q13" s="66">
        <f t="shared" si="1"/>
        <v>0</v>
      </c>
      <c r="R13" s="77">
        <v>1</v>
      </c>
      <c r="S13" s="78">
        <f t="shared" si="2"/>
        <v>1</v>
      </c>
      <c r="T13" s="76">
        <f t="shared" si="3"/>
        <v>49.285714285714285</v>
      </c>
      <c r="U13" s="69">
        <f t="shared" si="4"/>
        <v>49.285714285714285</v>
      </c>
      <c r="V13" s="69">
        <f t="shared" si="5"/>
        <v>49.285714285714285</v>
      </c>
      <c r="W13" s="74" t="s">
        <v>108</v>
      </c>
      <c r="X13" s="79"/>
      <c r="Y13" s="80" t="s">
        <v>109</v>
      </c>
      <c r="Z13" s="81"/>
    </row>
    <row r="14" spans="1:37" ht="156" customHeight="1" x14ac:dyDescent="0.2">
      <c r="A14" s="1297"/>
      <c r="B14" s="1354"/>
      <c r="C14" s="1355"/>
      <c r="D14" s="1293"/>
      <c r="E14" s="1293"/>
      <c r="F14" s="1293"/>
      <c r="G14" s="1293"/>
      <c r="H14" s="72">
        <v>3</v>
      </c>
      <c r="I14" s="73" t="s">
        <v>110</v>
      </c>
      <c r="J14" s="1293"/>
      <c r="K14" s="79">
        <v>1</v>
      </c>
      <c r="L14" s="79">
        <v>1</v>
      </c>
      <c r="M14" s="75">
        <v>41202</v>
      </c>
      <c r="N14" s="75">
        <v>41547</v>
      </c>
      <c r="O14" s="76">
        <f t="shared" si="0"/>
        <v>49.285714285714285</v>
      </c>
      <c r="P14" s="75">
        <v>41547</v>
      </c>
      <c r="Q14" s="66">
        <f t="shared" si="1"/>
        <v>0</v>
      </c>
      <c r="R14" s="82">
        <v>1</v>
      </c>
      <c r="S14" s="78">
        <f t="shared" si="2"/>
        <v>1</v>
      </c>
      <c r="T14" s="76">
        <f t="shared" si="3"/>
        <v>49.285714285714285</v>
      </c>
      <c r="U14" s="69">
        <f t="shared" si="4"/>
        <v>49.285714285714285</v>
      </c>
      <c r="V14" s="69">
        <f t="shared" si="5"/>
        <v>49.285714285714285</v>
      </c>
      <c r="W14" s="74" t="s">
        <v>108</v>
      </c>
      <c r="X14" s="79"/>
      <c r="Y14" s="80" t="s">
        <v>111</v>
      </c>
    </row>
    <row r="15" spans="1:37" ht="111" customHeight="1" x14ac:dyDescent="0.2">
      <c r="A15" s="1297"/>
      <c r="B15" s="1354"/>
      <c r="C15" s="1355"/>
      <c r="D15" s="1291" t="s">
        <v>112</v>
      </c>
      <c r="E15" s="1291" t="s">
        <v>113</v>
      </c>
      <c r="F15" s="1291" t="s">
        <v>114</v>
      </c>
      <c r="G15" s="1291" t="s">
        <v>115</v>
      </c>
      <c r="H15" s="1296">
        <v>4</v>
      </c>
      <c r="I15" s="1291" t="s">
        <v>116</v>
      </c>
      <c r="J15" s="74" t="s">
        <v>117</v>
      </c>
      <c r="K15" s="74">
        <v>1</v>
      </c>
      <c r="L15" s="74">
        <v>1</v>
      </c>
      <c r="M15" s="75">
        <v>41202</v>
      </c>
      <c r="N15" s="75">
        <v>41228</v>
      </c>
      <c r="O15" s="76">
        <f t="shared" si="0"/>
        <v>3.7142857142857144</v>
      </c>
      <c r="P15" s="75">
        <v>42516</v>
      </c>
      <c r="Q15" s="66">
        <f t="shared" si="1"/>
        <v>184</v>
      </c>
      <c r="R15" s="82">
        <v>0</v>
      </c>
      <c r="S15" s="78">
        <f t="shared" si="2"/>
        <v>0</v>
      </c>
      <c r="T15" s="76">
        <f t="shared" si="3"/>
        <v>0</v>
      </c>
      <c r="U15" s="69">
        <f t="shared" si="4"/>
        <v>0</v>
      </c>
      <c r="V15" s="69">
        <f t="shared" si="5"/>
        <v>3.7142857142857144</v>
      </c>
      <c r="W15" s="74"/>
      <c r="X15" s="79"/>
      <c r="Y15" s="1345" t="s">
        <v>118</v>
      </c>
    </row>
    <row r="16" spans="1:37" ht="111.75" customHeight="1" x14ac:dyDescent="0.2">
      <c r="A16" s="1297"/>
      <c r="B16" s="1354"/>
      <c r="C16" s="1355"/>
      <c r="D16" s="1292"/>
      <c r="E16" s="1292"/>
      <c r="F16" s="1292"/>
      <c r="G16" s="1292"/>
      <c r="H16" s="1297"/>
      <c r="I16" s="1292"/>
      <c r="J16" s="74" t="s">
        <v>119</v>
      </c>
      <c r="K16" s="74">
        <v>1</v>
      </c>
      <c r="L16" s="74">
        <v>1</v>
      </c>
      <c r="M16" s="75">
        <v>41202</v>
      </c>
      <c r="N16" s="75">
        <v>41228</v>
      </c>
      <c r="O16" s="76">
        <f t="shared" si="0"/>
        <v>3.7142857142857144</v>
      </c>
      <c r="P16" s="75">
        <v>42516</v>
      </c>
      <c r="Q16" s="66">
        <f t="shared" si="1"/>
        <v>184</v>
      </c>
      <c r="R16" s="82">
        <v>0</v>
      </c>
      <c r="S16" s="78">
        <f t="shared" si="2"/>
        <v>0</v>
      </c>
      <c r="T16" s="76">
        <f t="shared" si="3"/>
        <v>0</v>
      </c>
      <c r="U16" s="69">
        <f t="shared" si="4"/>
        <v>0</v>
      </c>
      <c r="V16" s="69">
        <f t="shared" si="5"/>
        <v>3.7142857142857144</v>
      </c>
      <c r="W16" s="74"/>
      <c r="X16" s="79"/>
      <c r="Y16" s="1346"/>
    </row>
    <row r="17" spans="1:26" ht="124.5" customHeight="1" x14ac:dyDescent="0.2">
      <c r="A17" s="1297"/>
      <c r="B17" s="1354"/>
      <c r="C17" s="1355"/>
      <c r="D17" s="1293"/>
      <c r="E17" s="1293"/>
      <c r="F17" s="1293"/>
      <c r="G17" s="1293"/>
      <c r="H17" s="1298"/>
      <c r="I17" s="1293"/>
      <c r="J17" s="74" t="s">
        <v>120</v>
      </c>
      <c r="K17" s="74">
        <v>1</v>
      </c>
      <c r="L17" s="74">
        <v>1</v>
      </c>
      <c r="M17" s="75">
        <v>41202</v>
      </c>
      <c r="N17" s="75">
        <v>41228</v>
      </c>
      <c r="O17" s="76">
        <f t="shared" si="0"/>
        <v>3.7142857142857144</v>
      </c>
      <c r="P17" s="75">
        <v>42516</v>
      </c>
      <c r="Q17" s="66">
        <f t="shared" si="1"/>
        <v>184</v>
      </c>
      <c r="R17" s="82">
        <v>0</v>
      </c>
      <c r="S17" s="78">
        <f t="shared" si="2"/>
        <v>0</v>
      </c>
      <c r="T17" s="76">
        <f t="shared" si="3"/>
        <v>0</v>
      </c>
      <c r="U17" s="69">
        <f t="shared" si="4"/>
        <v>0</v>
      </c>
      <c r="V17" s="69">
        <f t="shared" si="5"/>
        <v>3.7142857142857144</v>
      </c>
      <c r="W17" s="74"/>
      <c r="X17" s="79"/>
      <c r="Y17" s="1347"/>
    </row>
    <row r="18" spans="1:26" ht="178.5" customHeight="1" x14ac:dyDescent="0.2">
      <c r="A18" s="1297"/>
      <c r="B18" s="1354"/>
      <c r="C18" s="1355"/>
      <c r="D18" s="74" t="s">
        <v>121</v>
      </c>
      <c r="E18" s="74" t="s">
        <v>122</v>
      </c>
      <c r="F18" s="74" t="s">
        <v>123</v>
      </c>
      <c r="G18" s="84" t="s">
        <v>124</v>
      </c>
      <c r="H18" s="72">
        <v>5</v>
      </c>
      <c r="I18" s="73" t="s">
        <v>125</v>
      </c>
      <c r="J18" s="74" t="s">
        <v>126</v>
      </c>
      <c r="K18" s="74">
        <v>1</v>
      </c>
      <c r="L18" s="74">
        <v>1</v>
      </c>
      <c r="M18" s="75">
        <v>41202</v>
      </c>
      <c r="N18" s="75">
        <v>41274</v>
      </c>
      <c r="O18" s="76">
        <f t="shared" si="0"/>
        <v>10.285714285714286</v>
      </c>
      <c r="P18" s="75">
        <v>41274</v>
      </c>
      <c r="Q18" s="66">
        <f t="shared" si="1"/>
        <v>0</v>
      </c>
      <c r="R18" s="85">
        <v>0.8</v>
      </c>
      <c r="S18" s="78">
        <f t="shared" si="2"/>
        <v>0.8</v>
      </c>
      <c r="T18" s="76">
        <f t="shared" si="3"/>
        <v>8.2285714285714295</v>
      </c>
      <c r="U18" s="69">
        <f t="shared" si="4"/>
        <v>8.2285714285714295</v>
      </c>
      <c r="V18" s="69">
        <f t="shared" si="5"/>
        <v>10.285714285714286</v>
      </c>
      <c r="W18" s="74"/>
      <c r="X18" s="79"/>
      <c r="Y18" s="86" t="s">
        <v>127</v>
      </c>
      <c r="Z18" s="87"/>
    </row>
    <row r="19" spans="1:26" ht="113.25" customHeight="1" x14ac:dyDescent="0.2">
      <c r="A19" s="1297"/>
      <c r="B19" s="1354"/>
      <c r="C19" s="1355"/>
      <c r="D19" s="74" t="s">
        <v>128</v>
      </c>
      <c r="E19" s="74" t="s">
        <v>129</v>
      </c>
      <c r="F19" s="74" t="s">
        <v>130</v>
      </c>
      <c r="G19" s="84" t="s">
        <v>131</v>
      </c>
      <c r="H19" s="72">
        <v>6</v>
      </c>
      <c r="I19" s="73" t="s">
        <v>132</v>
      </c>
      <c r="J19" s="74" t="s">
        <v>133</v>
      </c>
      <c r="K19" s="74">
        <v>1</v>
      </c>
      <c r="L19" s="74">
        <v>1</v>
      </c>
      <c r="M19" s="75">
        <v>41202</v>
      </c>
      <c r="N19" s="75">
        <v>41274</v>
      </c>
      <c r="O19" s="76">
        <f t="shared" si="0"/>
        <v>10.285714285714286</v>
      </c>
      <c r="P19" s="75">
        <v>41274</v>
      </c>
      <c r="Q19" s="66">
        <f t="shared" si="1"/>
        <v>0</v>
      </c>
      <c r="R19" s="82">
        <v>1</v>
      </c>
      <c r="S19" s="78">
        <f t="shared" si="2"/>
        <v>1</v>
      </c>
      <c r="T19" s="76">
        <f t="shared" si="3"/>
        <v>10.285714285714286</v>
      </c>
      <c r="U19" s="69">
        <f t="shared" si="4"/>
        <v>10.285714285714286</v>
      </c>
      <c r="V19" s="69">
        <f t="shared" si="5"/>
        <v>10.285714285714286</v>
      </c>
      <c r="W19" s="74" t="s">
        <v>108</v>
      </c>
      <c r="X19" s="79"/>
      <c r="Y19" s="86" t="s">
        <v>134</v>
      </c>
    </row>
    <row r="20" spans="1:26" ht="409.5" customHeight="1" x14ac:dyDescent="0.2">
      <c r="A20" s="1297"/>
      <c r="B20" s="1354"/>
      <c r="C20" s="1355"/>
      <c r="D20" s="1291" t="s">
        <v>135</v>
      </c>
      <c r="E20" s="74" t="s">
        <v>136</v>
      </c>
      <c r="F20" s="1291" t="s">
        <v>137</v>
      </c>
      <c r="G20" s="1291" t="s">
        <v>138</v>
      </c>
      <c r="H20" s="72">
        <v>7</v>
      </c>
      <c r="I20" s="73" t="s">
        <v>139</v>
      </c>
      <c r="J20" s="74" t="s">
        <v>140</v>
      </c>
      <c r="K20" s="74">
        <v>1</v>
      </c>
      <c r="L20" s="74">
        <v>1</v>
      </c>
      <c r="M20" s="75">
        <v>41202</v>
      </c>
      <c r="N20" s="75">
        <v>41274</v>
      </c>
      <c r="O20" s="76">
        <f t="shared" si="0"/>
        <v>10.285714285714286</v>
      </c>
      <c r="P20" s="75">
        <v>42516</v>
      </c>
      <c r="Q20" s="66">
        <f t="shared" si="1"/>
        <v>177.42857142857144</v>
      </c>
      <c r="R20" s="82">
        <v>0</v>
      </c>
      <c r="S20" s="78">
        <f t="shared" si="2"/>
        <v>0</v>
      </c>
      <c r="T20" s="76">
        <f t="shared" si="3"/>
        <v>0</v>
      </c>
      <c r="U20" s="69">
        <f t="shared" si="4"/>
        <v>0</v>
      </c>
      <c r="V20" s="69">
        <f t="shared" si="5"/>
        <v>10.285714285714286</v>
      </c>
      <c r="W20" s="74" t="s">
        <v>108</v>
      </c>
      <c r="X20" s="79"/>
      <c r="Y20" s="86" t="s">
        <v>141</v>
      </c>
    </row>
    <row r="21" spans="1:26" ht="404.25" customHeight="1" x14ac:dyDescent="0.2">
      <c r="A21" s="1297"/>
      <c r="B21" s="1354"/>
      <c r="C21" s="1355"/>
      <c r="D21" s="1292"/>
      <c r="E21" s="74" t="s">
        <v>142</v>
      </c>
      <c r="F21" s="1292"/>
      <c r="G21" s="1292"/>
      <c r="H21" s="1296">
        <v>8</v>
      </c>
      <c r="I21" s="1291" t="s">
        <v>143</v>
      </c>
      <c r="J21" s="74" t="s">
        <v>144</v>
      </c>
      <c r="K21" s="74">
        <v>1</v>
      </c>
      <c r="L21" s="74">
        <v>1</v>
      </c>
      <c r="M21" s="75">
        <v>41202</v>
      </c>
      <c r="N21" s="75">
        <v>41274</v>
      </c>
      <c r="O21" s="76">
        <f t="shared" si="0"/>
        <v>10.285714285714286</v>
      </c>
      <c r="P21" s="75">
        <v>41274</v>
      </c>
      <c r="Q21" s="66">
        <f t="shared" si="1"/>
        <v>0</v>
      </c>
      <c r="R21" s="82">
        <v>1</v>
      </c>
      <c r="S21" s="78">
        <f t="shared" si="2"/>
        <v>1</v>
      </c>
      <c r="T21" s="76">
        <f t="shared" si="3"/>
        <v>10.285714285714286</v>
      </c>
      <c r="U21" s="69">
        <f t="shared" si="4"/>
        <v>10.285714285714286</v>
      </c>
      <c r="V21" s="69">
        <f t="shared" si="5"/>
        <v>10.285714285714286</v>
      </c>
      <c r="W21" s="74" t="s">
        <v>108</v>
      </c>
      <c r="X21" s="79"/>
      <c r="Y21" s="86" t="s">
        <v>145</v>
      </c>
    </row>
    <row r="22" spans="1:26" ht="171" customHeight="1" x14ac:dyDescent="0.2">
      <c r="A22" s="1297"/>
      <c r="B22" s="1354"/>
      <c r="C22" s="1355"/>
      <c r="D22" s="1292"/>
      <c r="E22" s="74" t="s">
        <v>146</v>
      </c>
      <c r="F22" s="1292"/>
      <c r="G22" s="1292"/>
      <c r="H22" s="1297"/>
      <c r="I22" s="1292"/>
      <c r="J22" s="74" t="s">
        <v>147</v>
      </c>
      <c r="K22" s="74">
        <v>1</v>
      </c>
      <c r="L22" s="74">
        <v>1</v>
      </c>
      <c r="M22" s="75">
        <v>41202</v>
      </c>
      <c r="N22" s="75">
        <v>41274</v>
      </c>
      <c r="O22" s="76">
        <f t="shared" si="0"/>
        <v>10.285714285714286</v>
      </c>
      <c r="P22" s="75">
        <v>41274</v>
      </c>
      <c r="Q22" s="66">
        <f t="shared" si="1"/>
        <v>0</v>
      </c>
      <c r="R22" s="82">
        <v>1</v>
      </c>
      <c r="S22" s="78">
        <f t="shared" si="2"/>
        <v>1</v>
      </c>
      <c r="T22" s="76">
        <f t="shared" si="3"/>
        <v>10.285714285714286</v>
      </c>
      <c r="U22" s="69">
        <f t="shared" si="4"/>
        <v>10.285714285714286</v>
      </c>
      <c r="V22" s="69">
        <f t="shared" si="5"/>
        <v>10.285714285714286</v>
      </c>
      <c r="W22" s="88" t="s">
        <v>108</v>
      </c>
      <c r="X22" s="89"/>
      <c r="Y22" s="88" t="s">
        <v>148</v>
      </c>
    </row>
    <row r="23" spans="1:26" ht="140.25" customHeight="1" x14ac:dyDescent="0.2">
      <c r="A23" s="1297"/>
      <c r="B23" s="1354"/>
      <c r="C23" s="1355"/>
      <c r="D23" s="1293"/>
      <c r="E23" s="74" t="s">
        <v>149</v>
      </c>
      <c r="F23" s="1293"/>
      <c r="G23" s="1293"/>
      <c r="H23" s="1298"/>
      <c r="I23" s="1293"/>
      <c r="J23" s="74" t="s">
        <v>150</v>
      </c>
      <c r="K23" s="74">
        <v>1</v>
      </c>
      <c r="L23" s="74">
        <v>1</v>
      </c>
      <c r="M23" s="75">
        <v>41202</v>
      </c>
      <c r="N23" s="75">
        <v>41274</v>
      </c>
      <c r="O23" s="76">
        <f t="shared" si="0"/>
        <v>10.285714285714286</v>
      </c>
      <c r="P23" s="75">
        <v>41274</v>
      </c>
      <c r="Q23" s="66">
        <f t="shared" si="1"/>
        <v>0</v>
      </c>
      <c r="R23" s="82">
        <v>1</v>
      </c>
      <c r="S23" s="78">
        <f t="shared" si="2"/>
        <v>1</v>
      </c>
      <c r="T23" s="76">
        <f t="shared" si="3"/>
        <v>10.285714285714286</v>
      </c>
      <c r="U23" s="69">
        <f t="shared" si="4"/>
        <v>10.285714285714286</v>
      </c>
      <c r="V23" s="69">
        <f t="shared" si="5"/>
        <v>10.285714285714286</v>
      </c>
      <c r="W23" s="88" t="s">
        <v>108</v>
      </c>
      <c r="X23" s="89"/>
      <c r="Y23" s="74" t="s">
        <v>151</v>
      </c>
    </row>
    <row r="24" spans="1:26" ht="149.25" customHeight="1" x14ac:dyDescent="0.2">
      <c r="A24" s="1297"/>
      <c r="B24" s="1354"/>
      <c r="C24" s="1355"/>
      <c r="D24" s="1291" t="s">
        <v>152</v>
      </c>
      <c r="E24" s="62" t="s">
        <v>153</v>
      </c>
      <c r="F24" s="1291" t="s">
        <v>154</v>
      </c>
      <c r="G24" s="1291" t="s">
        <v>155</v>
      </c>
      <c r="H24" s="72">
        <v>9</v>
      </c>
      <c r="I24" s="90" t="s">
        <v>156</v>
      </c>
      <c r="J24" s="62" t="s">
        <v>157</v>
      </c>
      <c r="K24" s="62">
        <v>1</v>
      </c>
      <c r="L24" s="62">
        <v>1</v>
      </c>
      <c r="M24" s="64">
        <v>41202</v>
      </c>
      <c r="N24" s="64">
        <v>41274</v>
      </c>
      <c r="O24" s="65">
        <f t="shared" si="0"/>
        <v>10.285714285714286</v>
      </c>
      <c r="P24" s="75">
        <v>41274</v>
      </c>
      <c r="Q24" s="66">
        <f t="shared" si="1"/>
        <v>0</v>
      </c>
      <c r="R24" s="82">
        <v>1</v>
      </c>
      <c r="S24" s="78">
        <f t="shared" si="2"/>
        <v>1</v>
      </c>
      <c r="T24" s="76">
        <f t="shared" si="3"/>
        <v>10.285714285714286</v>
      </c>
      <c r="U24" s="69">
        <f t="shared" si="4"/>
        <v>10.285714285714286</v>
      </c>
      <c r="V24" s="69">
        <f t="shared" si="5"/>
        <v>10.285714285714286</v>
      </c>
      <c r="W24" s="88" t="s">
        <v>108</v>
      </c>
      <c r="X24" s="89"/>
      <c r="Y24" s="88" t="s">
        <v>158</v>
      </c>
    </row>
    <row r="25" spans="1:26" ht="186.75" customHeight="1" x14ac:dyDescent="0.2">
      <c r="A25" s="1297"/>
      <c r="B25" s="1354"/>
      <c r="C25" s="1355"/>
      <c r="D25" s="1292"/>
      <c r="E25" s="1291" t="s">
        <v>159</v>
      </c>
      <c r="F25" s="1292"/>
      <c r="G25" s="1292"/>
      <c r="H25" s="72">
        <v>10</v>
      </c>
      <c r="I25" s="73" t="s">
        <v>160</v>
      </c>
      <c r="J25" s="74" t="s">
        <v>161</v>
      </c>
      <c r="K25" s="74">
        <v>1</v>
      </c>
      <c r="L25" s="62">
        <v>1</v>
      </c>
      <c r="M25" s="64">
        <v>41202</v>
      </c>
      <c r="N25" s="75">
        <v>41274</v>
      </c>
      <c r="O25" s="76">
        <f t="shared" si="0"/>
        <v>10.285714285714286</v>
      </c>
      <c r="P25" s="75">
        <v>41274</v>
      </c>
      <c r="Q25" s="66">
        <f t="shared" si="1"/>
        <v>0</v>
      </c>
      <c r="R25" s="82">
        <v>1</v>
      </c>
      <c r="S25" s="78">
        <f t="shared" si="2"/>
        <v>1</v>
      </c>
      <c r="T25" s="76">
        <f t="shared" si="3"/>
        <v>10.285714285714286</v>
      </c>
      <c r="U25" s="69">
        <f t="shared" si="4"/>
        <v>10.285714285714286</v>
      </c>
      <c r="V25" s="69">
        <f t="shared" si="5"/>
        <v>10.285714285714286</v>
      </c>
      <c r="W25" s="88" t="s">
        <v>108</v>
      </c>
      <c r="X25" s="89"/>
      <c r="Y25" s="88" t="s">
        <v>162</v>
      </c>
    </row>
    <row r="26" spans="1:26" ht="235.5" customHeight="1" x14ac:dyDescent="0.2">
      <c r="A26" s="1298"/>
      <c r="B26" s="1356"/>
      <c r="C26" s="1357"/>
      <c r="D26" s="1293"/>
      <c r="E26" s="1293"/>
      <c r="F26" s="1293"/>
      <c r="G26" s="1293"/>
      <c r="H26" s="72">
        <v>11</v>
      </c>
      <c r="I26" s="73" t="s">
        <v>163</v>
      </c>
      <c r="J26" s="74" t="s">
        <v>164</v>
      </c>
      <c r="K26" s="74">
        <v>1</v>
      </c>
      <c r="L26" s="74">
        <v>1</v>
      </c>
      <c r="M26" s="75">
        <v>41202</v>
      </c>
      <c r="N26" s="75">
        <v>41274</v>
      </c>
      <c r="O26" s="76">
        <f t="shared" si="0"/>
        <v>10.285714285714286</v>
      </c>
      <c r="P26" s="75">
        <v>41274</v>
      </c>
      <c r="Q26" s="66">
        <f t="shared" si="1"/>
        <v>0</v>
      </c>
      <c r="R26" s="82">
        <v>1</v>
      </c>
      <c r="S26" s="78">
        <f t="shared" si="2"/>
        <v>1</v>
      </c>
      <c r="T26" s="76">
        <f t="shared" si="3"/>
        <v>10.285714285714286</v>
      </c>
      <c r="U26" s="69">
        <f t="shared" si="4"/>
        <v>10.285714285714286</v>
      </c>
      <c r="V26" s="69">
        <f t="shared" si="5"/>
        <v>10.285714285714286</v>
      </c>
      <c r="W26" s="88"/>
      <c r="X26" s="89"/>
      <c r="Y26" s="88" t="s">
        <v>165</v>
      </c>
    </row>
    <row r="27" spans="1:26" ht="25.5" customHeight="1" x14ac:dyDescent="0.2">
      <c r="A27" s="91"/>
      <c r="B27" s="91"/>
      <c r="C27" s="92"/>
      <c r="D27" s="92"/>
      <c r="E27" s="92"/>
      <c r="F27" s="92"/>
      <c r="G27" s="92"/>
      <c r="H27" s="92"/>
      <c r="I27" s="92"/>
      <c r="J27" s="92"/>
      <c r="K27" s="92"/>
      <c r="L27" s="79">
        <f>SUM(L12:L26)</f>
        <v>15</v>
      </c>
      <c r="M27" s="92"/>
      <c r="N27" s="92"/>
      <c r="O27" s="93">
        <f>SUM(O12:O26)</f>
        <v>251.57142857142853</v>
      </c>
      <c r="P27" s="93"/>
      <c r="Q27" s="93">
        <f>SUM(Q12:Q26)</f>
        <v>729.42857142857144</v>
      </c>
      <c r="R27" s="93">
        <f>SUM(R12:R26)</f>
        <v>10.8</v>
      </c>
      <c r="S27" s="93"/>
      <c r="T27" s="93">
        <f>SUM(T12:T26)</f>
        <v>228.08571428571423</v>
      </c>
      <c r="U27" s="94">
        <f>SUM(U16:U26)</f>
        <v>80.228571428571442</v>
      </c>
      <c r="V27" s="94">
        <f>SUM(V16:V26)</f>
        <v>100.00000000000001</v>
      </c>
      <c r="W27" s="95"/>
      <c r="X27" s="95"/>
      <c r="Y27" s="95"/>
    </row>
    <row r="28" spans="1:26" ht="15" x14ac:dyDescent="0.2">
      <c r="A28" s="91"/>
      <c r="B28" s="91"/>
      <c r="C28" s="92"/>
      <c r="D28" s="92"/>
      <c r="E28" s="92"/>
      <c r="F28" s="92"/>
      <c r="G28" s="92"/>
      <c r="H28" s="92"/>
      <c r="I28" s="92"/>
      <c r="J28" s="92"/>
      <c r="K28" s="92"/>
      <c r="L28" s="92"/>
      <c r="M28" s="92"/>
      <c r="N28" s="92"/>
      <c r="O28" s="96"/>
      <c r="P28" s="96"/>
      <c r="Q28" s="96"/>
      <c r="R28" s="92"/>
      <c r="S28" s="92"/>
      <c r="T28" s="97"/>
      <c r="U28" s="97"/>
      <c r="V28" s="97"/>
      <c r="W28" s="95"/>
      <c r="X28" s="95"/>
      <c r="Y28" s="95"/>
    </row>
    <row r="29" spans="1:26" ht="15" x14ac:dyDescent="0.2">
      <c r="A29" s="91"/>
      <c r="B29" s="91"/>
      <c r="C29" s="92"/>
      <c r="D29" s="92"/>
      <c r="E29" s="92"/>
      <c r="F29" s="92"/>
      <c r="G29" s="92"/>
      <c r="H29" s="92"/>
      <c r="I29" s="92"/>
      <c r="J29" s="92"/>
      <c r="K29" s="92"/>
      <c r="L29" s="92"/>
      <c r="M29" s="92"/>
      <c r="N29" s="92"/>
      <c r="O29" s="96"/>
      <c r="P29" s="96"/>
      <c r="Q29" s="96"/>
      <c r="R29" s="92"/>
      <c r="S29" s="92"/>
      <c r="T29" s="97"/>
      <c r="U29" s="97"/>
      <c r="V29" s="97"/>
      <c r="W29" s="95"/>
      <c r="X29" s="95"/>
      <c r="Y29" s="95"/>
    </row>
    <row r="30" spans="1:26" ht="15.75" x14ac:dyDescent="0.2">
      <c r="A30" s="1351"/>
      <c r="B30" s="1351"/>
      <c r="C30" s="1351"/>
      <c r="D30" s="1351"/>
      <c r="E30" s="1351"/>
      <c r="F30" s="98"/>
      <c r="G30" s="1348" t="s">
        <v>166</v>
      </c>
      <c r="H30" s="1349"/>
      <c r="I30" s="1349"/>
      <c r="J30" s="1349"/>
      <c r="K30" s="1349"/>
      <c r="L30" s="1349"/>
      <c r="M30" s="1349"/>
      <c r="N30" s="1349"/>
      <c r="O30" s="1349"/>
      <c r="P30" s="1349"/>
      <c r="Q30" s="1349"/>
      <c r="R30" s="1349"/>
      <c r="S30" s="1349"/>
      <c r="T30" s="1349"/>
      <c r="U30" s="1349"/>
      <c r="V30" s="1349"/>
      <c r="W30" s="1349"/>
      <c r="X30" s="1350"/>
      <c r="Y30" s="95"/>
    </row>
    <row r="31" spans="1:26" ht="15" customHeight="1" x14ac:dyDescent="0.2">
      <c r="A31" s="1335"/>
      <c r="B31" s="1335"/>
      <c r="C31" s="1335"/>
      <c r="D31" s="1335"/>
      <c r="E31" s="1335"/>
      <c r="F31" s="98"/>
      <c r="G31" s="1348" t="s">
        <v>167</v>
      </c>
      <c r="H31" s="1349"/>
      <c r="I31" s="1349"/>
      <c r="J31" s="1349"/>
      <c r="K31" s="1349"/>
      <c r="L31" s="1349"/>
      <c r="M31" s="1349"/>
      <c r="N31" s="1349"/>
      <c r="O31" s="1349"/>
      <c r="P31" s="1349"/>
      <c r="Q31" s="1349"/>
      <c r="R31" s="1349"/>
      <c r="S31" s="1349"/>
      <c r="T31" s="1349"/>
      <c r="U31" s="1349"/>
      <c r="V31" s="1349"/>
      <c r="W31" s="1349"/>
      <c r="X31" s="1350"/>
      <c r="Y31" s="95"/>
    </row>
    <row r="32" spans="1:26" ht="15.75" x14ac:dyDescent="0.2">
      <c r="A32" s="1335"/>
      <c r="B32" s="1335"/>
      <c r="C32" s="1336"/>
      <c r="D32" s="1336"/>
      <c r="E32" s="1336"/>
      <c r="F32" s="98"/>
      <c r="G32" s="1340" t="s">
        <v>168</v>
      </c>
      <c r="H32" s="1341"/>
      <c r="I32" s="1341"/>
      <c r="J32" s="1341"/>
      <c r="K32" s="1341"/>
      <c r="L32" s="1341"/>
      <c r="M32" s="1341"/>
      <c r="N32" s="1341"/>
      <c r="O32" s="1341"/>
      <c r="P32" s="1341"/>
      <c r="Q32" s="1341"/>
      <c r="R32" s="1341"/>
      <c r="S32" s="1341"/>
      <c r="T32" s="1341"/>
      <c r="U32" s="1341"/>
      <c r="V32" s="1341"/>
      <c r="W32" s="1341"/>
      <c r="X32" s="1342"/>
      <c r="Y32" s="93">
        <f>T27-Q27</f>
        <v>-501.34285714285721</v>
      </c>
    </row>
    <row r="33" spans="1:25" ht="15.75" x14ac:dyDescent="0.2">
      <c r="A33" s="92"/>
      <c r="B33" s="92"/>
      <c r="C33" s="99"/>
      <c r="D33" s="99"/>
      <c r="E33" s="99"/>
      <c r="F33" s="98"/>
      <c r="G33" s="1340" t="s">
        <v>169</v>
      </c>
      <c r="H33" s="1341"/>
      <c r="I33" s="1341"/>
      <c r="J33" s="1341"/>
      <c r="K33" s="1341"/>
      <c r="L33" s="1341"/>
      <c r="M33" s="1341"/>
      <c r="N33" s="1341"/>
      <c r="O33" s="1341"/>
      <c r="P33" s="1341"/>
      <c r="Q33" s="1341"/>
      <c r="R33" s="1341"/>
      <c r="S33" s="1341"/>
      <c r="T33" s="1341"/>
      <c r="U33" s="1341"/>
      <c r="V33" s="1341"/>
      <c r="W33" s="1341"/>
      <c r="X33" s="1342"/>
      <c r="Y33" s="93">
        <f>+V27</f>
        <v>100.00000000000001</v>
      </c>
    </row>
    <row r="34" spans="1:25" ht="15.75" x14ac:dyDescent="0.2">
      <c r="A34" s="1335"/>
      <c r="B34" s="1335"/>
      <c r="C34" s="1336"/>
      <c r="D34" s="1336"/>
      <c r="E34" s="1336"/>
      <c r="F34" s="98"/>
      <c r="G34" s="1340" t="s">
        <v>170</v>
      </c>
      <c r="H34" s="1341"/>
      <c r="I34" s="1341"/>
      <c r="J34" s="1341"/>
      <c r="K34" s="1341"/>
      <c r="L34" s="1341"/>
      <c r="M34" s="1341"/>
      <c r="N34" s="1341"/>
      <c r="O34" s="1341"/>
      <c r="P34" s="1341"/>
      <c r="Q34" s="1341"/>
      <c r="R34" s="1341"/>
      <c r="S34" s="1341"/>
      <c r="T34" s="1341"/>
      <c r="U34" s="1341"/>
      <c r="V34" s="1341"/>
      <c r="W34" s="1341"/>
      <c r="X34" s="1342"/>
      <c r="Y34" s="100">
        <f>+L27</f>
        <v>15</v>
      </c>
    </row>
    <row r="35" spans="1:25" ht="15.75" x14ac:dyDescent="0.2">
      <c r="A35" s="1335"/>
      <c r="B35" s="1335"/>
      <c r="C35" s="1336"/>
      <c r="D35" s="1336"/>
      <c r="E35" s="1336"/>
      <c r="F35" s="98"/>
      <c r="G35" s="1340" t="s">
        <v>171</v>
      </c>
      <c r="H35" s="1341"/>
      <c r="I35" s="1341"/>
      <c r="J35" s="1341"/>
      <c r="K35" s="1341"/>
      <c r="L35" s="1341"/>
      <c r="M35" s="1341"/>
      <c r="N35" s="1341"/>
      <c r="O35" s="1341"/>
      <c r="P35" s="1341"/>
      <c r="Q35" s="1341"/>
      <c r="R35" s="1341"/>
      <c r="S35" s="1341"/>
      <c r="T35" s="1341"/>
      <c r="U35" s="1341"/>
      <c r="V35" s="1341"/>
      <c r="W35" s="1341"/>
      <c r="X35" s="1342"/>
      <c r="Y35" s="101">
        <f>IF(U27=0,0,+U27/Y33)</f>
        <v>0.80228571428571427</v>
      </c>
    </row>
    <row r="36" spans="1:25" ht="15.75" x14ac:dyDescent="0.2">
      <c r="A36" s="98"/>
      <c r="B36" s="98"/>
      <c r="C36" s="98"/>
      <c r="D36" s="98"/>
      <c r="E36" s="98"/>
      <c r="F36" s="98"/>
      <c r="G36" s="1340" t="s">
        <v>172</v>
      </c>
      <c r="H36" s="1341"/>
      <c r="I36" s="1341"/>
      <c r="J36" s="1341"/>
      <c r="K36" s="1341"/>
      <c r="L36" s="1341"/>
      <c r="M36" s="1341"/>
      <c r="N36" s="1341"/>
      <c r="O36" s="1341"/>
      <c r="P36" s="1341"/>
      <c r="Q36" s="1341"/>
      <c r="R36" s="1341"/>
      <c r="S36" s="1341"/>
      <c r="T36" s="1341"/>
      <c r="U36" s="1341"/>
      <c r="V36" s="1341"/>
      <c r="W36" s="1341"/>
      <c r="X36" s="1342"/>
      <c r="Y36" s="102">
        <f>IF(R27=0,0,+R27/Y34)</f>
        <v>0.72000000000000008</v>
      </c>
    </row>
    <row r="37" spans="1:25" ht="40.5" customHeight="1" x14ac:dyDescent="0.2">
      <c r="A37" s="92"/>
      <c r="B37" s="92"/>
      <c r="C37" s="103"/>
      <c r="D37" s="92"/>
      <c r="E37" s="92"/>
      <c r="F37" s="92"/>
      <c r="G37" s="92"/>
      <c r="H37" s="92"/>
      <c r="I37" s="92"/>
      <c r="J37" s="92"/>
      <c r="K37" s="92"/>
      <c r="L37" s="92"/>
      <c r="M37" s="92"/>
      <c r="N37" s="92"/>
      <c r="O37" s="92"/>
      <c r="P37" s="92"/>
      <c r="Q37" s="92"/>
      <c r="R37" s="97"/>
      <c r="S37" s="92"/>
      <c r="T37" s="92"/>
      <c r="U37" s="92"/>
      <c r="V37" s="92"/>
      <c r="W37" s="95"/>
      <c r="X37" s="95"/>
      <c r="Y37" s="95"/>
    </row>
    <row r="38" spans="1:25" ht="15.75" x14ac:dyDescent="0.2">
      <c r="A38" s="104"/>
      <c r="B38" s="104"/>
      <c r="C38" s="1337"/>
      <c r="D38" s="1337"/>
      <c r="E38" s="1337"/>
      <c r="F38" s="1337"/>
      <c r="G38" s="1337"/>
      <c r="H38" s="1337"/>
      <c r="I38" s="1337"/>
      <c r="J38" s="92"/>
      <c r="K38" s="95"/>
      <c r="L38" s="95"/>
      <c r="M38" s="95"/>
      <c r="N38" s="95"/>
      <c r="O38" s="95"/>
      <c r="P38" s="95"/>
      <c r="Q38" s="95"/>
      <c r="R38" s="105"/>
      <c r="S38" s="95"/>
      <c r="T38" s="95"/>
      <c r="U38" s="95"/>
      <c r="V38" s="95"/>
      <c r="W38" s="95"/>
      <c r="X38" s="95"/>
      <c r="Y38" s="95"/>
    </row>
    <row r="39" spans="1:25" ht="15" x14ac:dyDescent="0.2">
      <c r="A39" s="92"/>
      <c r="B39" s="92"/>
      <c r="C39" s="1337"/>
      <c r="D39" s="1337"/>
      <c r="E39" s="1337"/>
      <c r="F39" s="1337"/>
      <c r="G39" s="1337"/>
      <c r="H39" s="1337"/>
      <c r="I39" s="1337"/>
      <c r="J39" s="92"/>
      <c r="K39" s="95"/>
      <c r="L39" s="95"/>
      <c r="M39" s="95"/>
      <c r="N39" s="95"/>
      <c r="O39" s="95"/>
      <c r="P39" s="95"/>
      <c r="Q39" s="95"/>
      <c r="R39" s="105"/>
      <c r="S39" s="95"/>
      <c r="T39" s="95"/>
      <c r="U39" s="95"/>
      <c r="V39" s="95"/>
      <c r="W39" s="95"/>
      <c r="X39" s="95"/>
      <c r="Y39" s="95"/>
    </row>
    <row r="40" spans="1:25" ht="12.75" customHeight="1" x14ac:dyDescent="0.2">
      <c r="A40" s="92"/>
      <c r="B40" s="92"/>
      <c r="C40" s="1338" t="s">
        <v>173</v>
      </c>
      <c r="D40" s="1338"/>
      <c r="E40" s="1338"/>
      <c r="F40" s="106"/>
      <c r="G40" s="107"/>
      <c r="H40" s="107"/>
      <c r="I40" s="1339" t="s">
        <v>174</v>
      </c>
      <c r="J40" s="1339"/>
      <c r="K40" s="1339"/>
      <c r="L40" s="1339"/>
      <c r="M40" s="1339"/>
      <c r="N40" s="1339"/>
      <c r="O40" s="1339"/>
      <c r="P40" s="1339"/>
      <c r="Q40" s="1339"/>
      <c r="R40" s="1339"/>
      <c r="S40" s="95"/>
      <c r="T40" s="95"/>
      <c r="U40" s="95"/>
      <c r="V40" s="95"/>
      <c r="W40" s="95"/>
      <c r="X40" s="95"/>
      <c r="Y40" s="95"/>
    </row>
    <row r="41" spans="1:25" ht="15" x14ac:dyDescent="0.2">
      <c r="A41" s="108"/>
      <c r="B41" s="92"/>
      <c r="C41" s="92"/>
      <c r="D41" s="92"/>
      <c r="E41" s="92"/>
      <c r="F41" s="92"/>
      <c r="G41" s="92"/>
      <c r="H41" s="92"/>
      <c r="I41" s="92"/>
      <c r="J41" s="92"/>
      <c r="K41" s="1334" t="s">
        <v>175</v>
      </c>
      <c r="L41" s="1334"/>
      <c r="M41" s="1334"/>
      <c r="N41" s="1334"/>
      <c r="O41" s="1334"/>
      <c r="P41" s="1334"/>
      <c r="Q41" s="1334"/>
      <c r="R41" s="1334"/>
      <c r="S41" s="1334"/>
      <c r="T41" s="1334"/>
      <c r="U41" s="109"/>
      <c r="V41" s="109"/>
      <c r="W41" s="95"/>
      <c r="X41" s="95"/>
      <c r="Y41" s="95"/>
    </row>
    <row r="42" spans="1:25" ht="15" x14ac:dyDescent="0.2">
      <c r="A42" s="95"/>
      <c r="B42" s="95"/>
      <c r="C42" s="95"/>
      <c r="D42" s="95"/>
      <c r="E42" s="95"/>
      <c r="F42" s="95"/>
      <c r="G42" s="95"/>
      <c r="H42" s="106"/>
      <c r="I42" s="95"/>
      <c r="J42" s="95"/>
      <c r="K42" s="95"/>
      <c r="L42" s="95"/>
      <c r="M42" s="95"/>
      <c r="N42" s="95"/>
      <c r="O42" s="95"/>
      <c r="P42" s="95"/>
      <c r="Q42" s="95"/>
      <c r="R42" s="105"/>
      <c r="S42" s="95"/>
      <c r="T42" s="95"/>
      <c r="U42" s="95"/>
      <c r="V42" s="95"/>
      <c r="W42" s="95"/>
      <c r="X42" s="95"/>
      <c r="Y42" s="95"/>
    </row>
    <row r="43" spans="1:25" ht="15" x14ac:dyDescent="0.2">
      <c r="A43" s="95"/>
      <c r="B43" s="95"/>
      <c r="C43" s="95"/>
      <c r="D43" s="95"/>
      <c r="E43" s="95"/>
      <c r="F43" s="95"/>
      <c r="G43" s="95"/>
      <c r="H43" s="106"/>
      <c r="I43" s="95"/>
      <c r="J43" s="95"/>
      <c r="K43" s="95"/>
      <c r="L43" s="95"/>
      <c r="M43" s="95"/>
      <c r="N43" s="95"/>
      <c r="O43" s="95"/>
      <c r="P43" s="95"/>
      <c r="Q43" s="95"/>
      <c r="R43" s="105"/>
      <c r="S43" s="95"/>
      <c r="T43" s="95"/>
      <c r="U43" s="95"/>
      <c r="V43" s="95"/>
      <c r="W43" s="95"/>
      <c r="X43" s="95"/>
      <c r="Y43" s="95"/>
    </row>
    <row r="44" spans="1:25" ht="15" x14ac:dyDescent="0.2">
      <c r="A44" s="95"/>
      <c r="B44" s="95"/>
      <c r="C44" s="95"/>
      <c r="D44" s="95"/>
      <c r="E44" s="95"/>
      <c r="F44" s="95"/>
      <c r="G44" s="95"/>
      <c r="H44" s="106"/>
      <c r="I44" s="95"/>
      <c r="J44" s="95"/>
      <c r="K44" s="95"/>
      <c r="L44" s="95"/>
      <c r="M44" s="95"/>
      <c r="N44" s="95"/>
      <c r="O44" s="95"/>
      <c r="P44" s="95"/>
      <c r="Q44" s="95"/>
      <c r="R44" s="105"/>
      <c r="S44" s="95"/>
      <c r="T44" s="95"/>
      <c r="U44" s="95"/>
      <c r="V44" s="95"/>
      <c r="W44" s="95"/>
      <c r="X44" s="95"/>
      <c r="Y44" s="95"/>
    </row>
    <row r="47" spans="1:25" x14ac:dyDescent="0.2">
      <c r="A47" s="110"/>
      <c r="B47" s="110"/>
      <c r="C47" s="110"/>
      <c r="D47" s="110"/>
      <c r="E47" s="110"/>
      <c r="F47" s="110"/>
      <c r="G47" s="110"/>
      <c r="I47" s="110"/>
      <c r="J47" s="110"/>
      <c r="K47" s="110"/>
      <c r="L47" s="110"/>
      <c r="M47" s="110"/>
      <c r="N47" s="110"/>
      <c r="O47" s="110"/>
      <c r="P47" s="110"/>
      <c r="Q47" s="110"/>
      <c r="R47" s="111"/>
      <c r="S47" s="110"/>
      <c r="T47" s="110"/>
      <c r="U47" s="110"/>
      <c r="V47" s="110"/>
    </row>
  </sheetData>
  <mergeCells count="75">
    <mergeCell ref="D12:D14"/>
    <mergeCell ref="E12:E14"/>
    <mergeCell ref="D15:D17"/>
    <mergeCell ref="B12:C26"/>
    <mergeCell ref="D24:D26"/>
    <mergeCell ref="Y15:Y17"/>
    <mergeCell ref="A34:B34"/>
    <mergeCell ref="C34:E34"/>
    <mergeCell ref="A31:E31"/>
    <mergeCell ref="G31:X31"/>
    <mergeCell ref="A30:E30"/>
    <mergeCell ref="G30:X30"/>
    <mergeCell ref="A32:B32"/>
    <mergeCell ref="C32:E32"/>
    <mergeCell ref="A12:A26"/>
    <mergeCell ref="F12:F14"/>
    <mergeCell ref="G12:G14"/>
    <mergeCell ref="E25:E26"/>
    <mergeCell ref="E15:E17"/>
    <mergeCell ref="F15:F17"/>
    <mergeCell ref="G15:G17"/>
    <mergeCell ref="G36:X36"/>
    <mergeCell ref="C38:I38"/>
    <mergeCell ref="D20:D23"/>
    <mergeCell ref="F20:F23"/>
    <mergeCell ref="G20:G23"/>
    <mergeCell ref="F24:F26"/>
    <mergeCell ref="G33:X33"/>
    <mergeCell ref="G34:X34"/>
    <mergeCell ref="G32:X32"/>
    <mergeCell ref="E9:E10"/>
    <mergeCell ref="F9:F10"/>
    <mergeCell ref="G9:G10"/>
    <mergeCell ref="K41:T41"/>
    <mergeCell ref="A35:B35"/>
    <mergeCell ref="C35:E35"/>
    <mergeCell ref="C39:I39"/>
    <mergeCell ref="C40:E40"/>
    <mergeCell ref="I40:R40"/>
    <mergeCell ref="G35:X35"/>
    <mergeCell ref="B11:C11"/>
    <mergeCell ref="K9:K10"/>
    <mergeCell ref="M9:M10"/>
    <mergeCell ref="N9:N10"/>
    <mergeCell ref="D9:D10"/>
    <mergeCell ref="I21:I23"/>
    <mergeCell ref="A1:B4"/>
    <mergeCell ref="C1:Y4"/>
    <mergeCell ref="A5:E5"/>
    <mergeCell ref="F5:N5"/>
    <mergeCell ref="O5:Y5"/>
    <mergeCell ref="A6:Y7"/>
    <mergeCell ref="S9:S10"/>
    <mergeCell ref="I9:I10"/>
    <mergeCell ref="J9:J10"/>
    <mergeCell ref="A8:B8"/>
    <mergeCell ref="W8:X8"/>
    <mergeCell ref="R9:R10"/>
    <mergeCell ref="A9:A10"/>
    <mergeCell ref="B9:C10"/>
    <mergeCell ref="U9:U10"/>
    <mergeCell ref="V9:V10"/>
    <mergeCell ref="Y9:Y10"/>
    <mergeCell ref="H9:H10"/>
    <mergeCell ref="L9:L10"/>
    <mergeCell ref="T9:T10"/>
    <mergeCell ref="W9:X9"/>
    <mergeCell ref="J12:J14"/>
    <mergeCell ref="G24:G26"/>
    <mergeCell ref="Q9:Q10"/>
    <mergeCell ref="H15:H17"/>
    <mergeCell ref="H21:H23"/>
    <mergeCell ref="O9:O10"/>
    <mergeCell ref="P9:P10"/>
    <mergeCell ref="I15:I17"/>
  </mergeCells>
  <conditionalFormatting sqref="S12:S26">
    <cfRule type="cellIs" dxfId="622" priority="14" stopIfTrue="1" operator="between">
      <formula>0.9</formula>
      <formula>1</formula>
    </cfRule>
    <cfRule type="cellIs" dxfId="621" priority="15" stopIfTrue="1" operator="between">
      <formula>0.5</formula>
      <formula>0.89</formula>
    </cfRule>
    <cfRule type="cellIs" dxfId="620" priority="16" stopIfTrue="1" operator="between">
      <formula>0.2</formula>
      <formula>0.49</formula>
    </cfRule>
    <cfRule type="cellIs" dxfId="619" priority="17" stopIfTrue="1" operator="between">
      <formula>0</formula>
      <formula>0.19</formula>
    </cfRule>
  </conditionalFormatting>
  <conditionalFormatting sqref="Y36">
    <cfRule type="cellIs" dxfId="618" priority="10" stopIfTrue="1" operator="between">
      <formula>0.9</formula>
      <formula>1</formula>
    </cfRule>
    <cfRule type="cellIs" dxfId="617" priority="11" stopIfTrue="1" operator="between">
      <formula>0.5</formula>
      <formula>0.89</formula>
    </cfRule>
    <cfRule type="cellIs" dxfId="616" priority="12" stopIfTrue="1" operator="between">
      <formula>0.2</formula>
      <formula>0.49</formula>
    </cfRule>
    <cfRule type="cellIs" dxfId="615" priority="13" stopIfTrue="1" operator="between">
      <formula>0</formula>
      <formula>0.19</formula>
    </cfRule>
  </conditionalFormatting>
  <conditionalFormatting sqref="Y36">
    <cfRule type="cellIs" dxfId="614" priority="6" stopIfTrue="1" operator="between">
      <formula>0.9</formula>
      <formula>1</formula>
    </cfRule>
    <cfRule type="cellIs" dxfId="613" priority="7" stopIfTrue="1" operator="between">
      <formula>0.5</formula>
      <formula>0.89</formula>
    </cfRule>
    <cfRule type="cellIs" dxfId="612" priority="8" stopIfTrue="1" operator="between">
      <formula>0.2</formula>
      <formula>0.49</formula>
    </cfRule>
    <cfRule type="cellIs" dxfId="611" priority="9" stopIfTrue="1" operator="between">
      <formula>0</formula>
      <formula>0.19</formula>
    </cfRule>
  </conditionalFormatting>
  <conditionalFormatting sqref="Y35">
    <cfRule type="cellIs" dxfId="610" priority="2" stopIfTrue="1" operator="between">
      <formula>0.9</formula>
      <formula>1</formula>
    </cfRule>
    <cfRule type="cellIs" dxfId="609" priority="3" stopIfTrue="1" operator="between">
      <formula>0.5</formula>
      <formula>0.89</formula>
    </cfRule>
    <cfRule type="cellIs" dxfId="608" priority="4" stopIfTrue="1" operator="between">
      <formula>0.2</formula>
      <formula>0.49</formula>
    </cfRule>
    <cfRule type="cellIs" dxfId="607" priority="5" stopIfTrue="1" operator="between">
      <formula>0</formula>
      <formula>0.19</formula>
    </cfRule>
  </conditionalFormatting>
  <conditionalFormatting sqref="Y35">
    <cfRule type="cellIs" dxfId="606" priority="1" operator="lessThan">
      <formula>0.1</formula>
    </cfRule>
  </conditionalFormatting>
  <hyperlinks>
    <hyperlink ref="D8" location="'CONTROL PM'!A1" display="VOLVER"/>
  </hyperlinks>
  <printOptions horizontalCentered="1" verticalCentered="1"/>
  <pageMargins left="0.9055118110236221" right="0.70866141732283472" top="0.74803149606299213" bottom="0.74803149606299213" header="0.31496062992125984" footer="0.31496062992125984"/>
  <pageSetup paperSize="5" scale="55" orientation="landscape"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6"/>
  <sheetViews>
    <sheetView zoomScale="80" zoomScaleNormal="80" workbookViewId="0">
      <selection activeCell="F17" sqref="F17"/>
    </sheetView>
  </sheetViews>
  <sheetFormatPr baseColWidth="10" defaultColWidth="11.42578125" defaultRowHeight="12.75" x14ac:dyDescent="0.2"/>
  <cols>
    <col min="1" max="1" width="3.7109375" style="301" customWidth="1"/>
    <col min="2" max="2" width="9.7109375" style="301" customWidth="1"/>
    <col min="3" max="3" width="30.5703125" style="301" customWidth="1"/>
    <col min="4" max="4" width="43.42578125" style="301" customWidth="1"/>
    <col min="5" max="5" width="31.42578125" style="301" customWidth="1"/>
    <col min="6" max="6" width="32.85546875" style="301" customWidth="1"/>
    <col min="7" max="7" width="13.85546875" style="301" customWidth="1"/>
    <col min="8" max="8" width="14.5703125" style="301" customWidth="1"/>
    <col min="9" max="13" width="11.42578125" style="301"/>
    <col min="14" max="14" width="14" style="301" customWidth="1"/>
    <col min="15" max="15" width="13" style="301" customWidth="1"/>
    <col min="16" max="16" width="14.28515625" style="301" customWidth="1"/>
    <col min="17" max="17" width="12" style="301" customWidth="1"/>
    <col min="18" max="18" width="9.7109375" style="301" customWidth="1"/>
    <col min="19" max="19" width="15.85546875" style="301" customWidth="1"/>
    <col min="20" max="20" width="33.42578125" style="1159" customWidth="1"/>
    <col min="21" max="21" width="68.140625" style="301" customWidth="1"/>
    <col min="22" max="16384" width="11.42578125" style="301"/>
  </cols>
  <sheetData>
    <row r="1" spans="1:21" ht="17.25" customHeight="1" x14ac:dyDescent="0.2">
      <c r="A1" s="1503"/>
      <c r="B1" s="1504"/>
      <c r="C1" s="1322" t="s">
        <v>2389</v>
      </c>
      <c r="D1" s="1323"/>
      <c r="E1" s="1323"/>
      <c r="F1" s="1323"/>
      <c r="G1" s="1323"/>
      <c r="H1" s="1323"/>
      <c r="I1" s="1323"/>
      <c r="J1" s="1323"/>
      <c r="K1" s="1323"/>
      <c r="L1" s="1323"/>
      <c r="M1" s="1323"/>
      <c r="N1" s="1323"/>
      <c r="O1" s="1323"/>
      <c r="P1" s="1323"/>
      <c r="Q1" s="1323"/>
      <c r="R1" s="1323"/>
      <c r="S1" s="1323"/>
      <c r="T1" s="1323"/>
      <c r="U1" s="1324"/>
    </row>
    <row r="2" spans="1:21" ht="10.5" customHeight="1" x14ac:dyDescent="0.2">
      <c r="A2" s="1505"/>
      <c r="B2" s="1506"/>
      <c r="C2" s="1322"/>
      <c r="D2" s="1323"/>
      <c r="E2" s="1323"/>
      <c r="F2" s="1323"/>
      <c r="G2" s="1323"/>
      <c r="H2" s="1323"/>
      <c r="I2" s="1323"/>
      <c r="J2" s="1323"/>
      <c r="K2" s="1323"/>
      <c r="L2" s="1323"/>
      <c r="M2" s="1323"/>
      <c r="N2" s="1323"/>
      <c r="O2" s="1323"/>
      <c r="P2" s="1323"/>
      <c r="Q2" s="1323"/>
      <c r="R2" s="1323"/>
      <c r="S2" s="1323"/>
      <c r="T2" s="1323"/>
      <c r="U2" s="1324"/>
    </row>
    <row r="3" spans="1:21" ht="9.75" customHeight="1" x14ac:dyDescent="0.2">
      <c r="A3" s="1505"/>
      <c r="B3" s="1506"/>
      <c r="C3" s="1322"/>
      <c r="D3" s="1323"/>
      <c r="E3" s="1323"/>
      <c r="F3" s="1323"/>
      <c r="G3" s="1323"/>
      <c r="H3" s="1323"/>
      <c r="I3" s="1323"/>
      <c r="J3" s="1323"/>
      <c r="K3" s="1323"/>
      <c r="L3" s="1323"/>
      <c r="M3" s="1323"/>
      <c r="N3" s="1323"/>
      <c r="O3" s="1323"/>
      <c r="P3" s="1323"/>
      <c r="Q3" s="1323"/>
      <c r="R3" s="1323"/>
      <c r="S3" s="1323"/>
      <c r="T3" s="1323"/>
      <c r="U3" s="1324"/>
    </row>
    <row r="4" spans="1:21" ht="1.5" customHeight="1" x14ac:dyDescent="0.2">
      <c r="A4" s="1507"/>
      <c r="B4" s="1508"/>
      <c r="C4" s="1325"/>
      <c r="D4" s="1326"/>
      <c r="E4" s="1326"/>
      <c r="F4" s="1326"/>
      <c r="G4" s="1326"/>
      <c r="H4" s="1326"/>
      <c r="I4" s="1326"/>
      <c r="J4" s="1326"/>
      <c r="K4" s="1326"/>
      <c r="L4" s="1326"/>
      <c r="M4" s="1326"/>
      <c r="N4" s="1326"/>
      <c r="O4" s="1326"/>
      <c r="P4" s="1326"/>
      <c r="Q4" s="1326"/>
      <c r="R4" s="1326"/>
      <c r="S4" s="1326"/>
      <c r="T4" s="1326"/>
      <c r="U4" s="1327"/>
    </row>
    <row r="5" spans="1:21" x14ac:dyDescent="0.2">
      <c r="A5" s="1534" t="s">
        <v>1165</v>
      </c>
      <c r="B5" s="1535"/>
      <c r="C5" s="1535"/>
      <c r="D5" s="1536"/>
      <c r="E5" s="1537" t="s">
        <v>1218</v>
      </c>
      <c r="F5" s="1538"/>
      <c r="G5" s="1538"/>
      <c r="H5" s="1538"/>
      <c r="I5" s="1538"/>
      <c r="J5" s="1538"/>
      <c r="K5" s="1539"/>
      <c r="L5" s="1537" t="s">
        <v>1217</v>
      </c>
      <c r="M5" s="1538"/>
      <c r="N5" s="1538"/>
      <c r="O5" s="1538"/>
      <c r="P5" s="1538"/>
      <c r="Q5" s="1538"/>
      <c r="R5" s="1538"/>
      <c r="S5" s="1538"/>
      <c r="T5" s="1538"/>
      <c r="U5" s="1539"/>
    </row>
    <row r="6" spans="1:21" ht="14.25" customHeight="1" x14ac:dyDescent="0.2">
      <c r="A6" s="1520" t="s">
        <v>263</v>
      </c>
      <c r="B6" s="1520"/>
      <c r="C6" s="1520"/>
      <c r="D6" s="1520"/>
      <c r="E6" s="1520"/>
      <c r="F6" s="1520"/>
      <c r="G6" s="1520"/>
      <c r="H6" s="1520"/>
      <c r="I6" s="1520"/>
      <c r="J6" s="1520"/>
      <c r="K6" s="1520"/>
      <c r="L6" s="1520"/>
      <c r="M6" s="1520"/>
      <c r="N6" s="1520"/>
      <c r="O6" s="1520"/>
      <c r="P6" s="1520"/>
      <c r="Q6" s="1520"/>
      <c r="R6" s="1520"/>
      <c r="S6" s="1520"/>
      <c r="T6" s="1520"/>
      <c r="U6" s="1520"/>
    </row>
    <row r="7" spans="1:21" ht="8.25" customHeight="1" x14ac:dyDescent="0.2">
      <c r="A7" s="1521"/>
      <c r="B7" s="1521"/>
      <c r="C7" s="1521"/>
      <c r="D7" s="1521"/>
      <c r="E7" s="1521"/>
      <c r="F7" s="1521"/>
      <c r="G7" s="1521"/>
      <c r="H7" s="1521"/>
      <c r="I7" s="1521"/>
      <c r="J7" s="1521"/>
      <c r="K7" s="1521"/>
      <c r="L7" s="1521"/>
      <c r="M7" s="1521"/>
      <c r="N7" s="1521"/>
      <c r="O7" s="1521"/>
      <c r="P7" s="1521"/>
      <c r="Q7" s="1521"/>
      <c r="R7" s="1521"/>
      <c r="S7" s="1521"/>
      <c r="T7" s="1521"/>
      <c r="U7" s="1521"/>
    </row>
    <row r="8" spans="1:21" ht="11.25" customHeight="1" x14ac:dyDescent="0.25">
      <c r="A8" s="1540"/>
      <c r="B8" s="1540"/>
      <c r="C8" s="412"/>
      <c r="D8" s="412"/>
      <c r="E8" s="412"/>
      <c r="F8" s="411"/>
      <c r="G8" s="411"/>
      <c r="H8" s="411"/>
      <c r="I8" s="411"/>
      <c r="J8" s="411"/>
      <c r="K8" s="411"/>
      <c r="L8" s="411"/>
      <c r="M8" s="411"/>
      <c r="N8" s="411"/>
      <c r="O8" s="411"/>
      <c r="P8" s="411"/>
      <c r="Q8" s="411"/>
      <c r="R8" s="1541"/>
      <c r="S8" s="1542"/>
      <c r="T8" s="1156"/>
      <c r="U8" s="410"/>
    </row>
    <row r="9" spans="1:21" ht="24" customHeight="1" x14ac:dyDescent="0.2">
      <c r="A9" s="1412" t="s">
        <v>0</v>
      </c>
      <c r="B9" s="1543" t="s">
        <v>78</v>
      </c>
      <c r="C9" s="1544"/>
      <c r="D9" s="1401" t="s">
        <v>79</v>
      </c>
      <c r="E9" s="1401" t="s">
        <v>81</v>
      </c>
      <c r="F9" s="1401" t="s">
        <v>84</v>
      </c>
      <c r="G9" s="1401" t="s">
        <v>85</v>
      </c>
      <c r="H9" s="1401" t="s">
        <v>1216</v>
      </c>
      <c r="I9" s="1401" t="s">
        <v>56</v>
      </c>
      <c r="J9" s="1401" t="s">
        <v>87</v>
      </c>
      <c r="K9" s="1401" t="s">
        <v>88</v>
      </c>
      <c r="L9" s="1401" t="s">
        <v>53</v>
      </c>
      <c r="M9" s="1401" t="s">
        <v>90</v>
      </c>
      <c r="N9" s="1401" t="s">
        <v>91</v>
      </c>
      <c r="O9" s="1401" t="s">
        <v>92</v>
      </c>
      <c r="P9" s="1401" t="s">
        <v>93</v>
      </c>
      <c r="Q9" s="1401" t="s">
        <v>94</v>
      </c>
      <c r="R9" s="1403" t="s">
        <v>95</v>
      </c>
      <c r="S9" s="1404"/>
      <c r="T9" s="1401" t="s">
        <v>2284</v>
      </c>
      <c r="U9" s="1401" t="s">
        <v>96</v>
      </c>
    </row>
    <row r="10" spans="1:21" ht="35.25" customHeight="1" x14ac:dyDescent="0.2">
      <c r="A10" s="1413"/>
      <c r="B10" s="1545"/>
      <c r="C10" s="1546"/>
      <c r="D10" s="1402"/>
      <c r="E10" s="1402"/>
      <c r="F10" s="1402"/>
      <c r="G10" s="1402"/>
      <c r="H10" s="1402"/>
      <c r="I10" s="1402"/>
      <c r="J10" s="1402"/>
      <c r="K10" s="1402"/>
      <c r="L10" s="1402"/>
      <c r="M10" s="1402"/>
      <c r="N10" s="1402"/>
      <c r="O10" s="1402"/>
      <c r="P10" s="1402"/>
      <c r="Q10" s="1402"/>
      <c r="R10" s="115" t="s">
        <v>97</v>
      </c>
      <c r="S10" s="115" t="s">
        <v>98</v>
      </c>
      <c r="T10" s="1402"/>
      <c r="U10" s="1402"/>
    </row>
    <row r="11" spans="1:21" x14ac:dyDescent="0.2">
      <c r="A11" s="58"/>
      <c r="B11" s="1433"/>
      <c r="C11" s="1434"/>
      <c r="D11" s="58"/>
      <c r="E11" s="58"/>
      <c r="F11" s="58"/>
      <c r="G11" s="58"/>
      <c r="H11" s="58"/>
      <c r="I11" s="58"/>
      <c r="J11" s="58"/>
      <c r="K11" s="58"/>
      <c r="L11" s="58"/>
      <c r="M11" s="58"/>
      <c r="N11" s="58"/>
      <c r="O11" s="58"/>
      <c r="P11" s="58"/>
      <c r="Q11" s="58"/>
      <c r="R11" s="58"/>
      <c r="S11" s="58"/>
      <c r="T11" s="1153"/>
      <c r="U11" s="190"/>
    </row>
    <row r="12" spans="1:21" ht="36" customHeight="1" x14ac:dyDescent="0.2">
      <c r="A12" s="430">
        <v>1</v>
      </c>
      <c r="B12" s="1645" t="str">
        <f>'[5]PM C.I.C'!B7:C7</f>
        <v>No se tienen debidamente identificados los productos del proceso contable que deben suministrarse a las demás áreas de la entidad y a los usuarios externos.</v>
      </c>
      <c r="C12" s="1646"/>
      <c r="D12" s="430" t="str">
        <f>'[5]PM C.I.C'!D7</f>
        <v xml:space="preserve">El proceso de Gestion Administrativa que contiene el subproceso gestión financiera no identifica claramente los productos del proceso contable  </v>
      </c>
      <c r="E12" s="1630" t="s">
        <v>2283</v>
      </c>
      <c r="F12" s="1621" t="s">
        <v>1256</v>
      </c>
      <c r="G12" s="1621" t="s">
        <v>1255</v>
      </c>
      <c r="H12" s="1621">
        <v>1</v>
      </c>
      <c r="I12" s="1621">
        <v>1</v>
      </c>
      <c r="J12" s="1669">
        <f>'[5]PM C.I.C'!J7</f>
        <v>43040</v>
      </c>
      <c r="K12" s="1669">
        <f>'[5]PM C.I.C'!K7</f>
        <v>43099</v>
      </c>
      <c r="L12" s="1672">
        <f>(+K12-J12)/7</f>
        <v>8.4285714285714288</v>
      </c>
      <c r="M12" s="1666">
        <v>0.6</v>
      </c>
      <c r="N12" s="1563">
        <f>IF(M12/I12&gt;1,1,+M12/I12)</f>
        <v>0.6</v>
      </c>
      <c r="O12" s="1657">
        <f>+L12*N12</f>
        <v>5.0571428571428569</v>
      </c>
      <c r="P12" s="1657">
        <f>IF(K12&lt;=$R$10,O12,0)</f>
        <v>5.0571428571428569</v>
      </c>
      <c r="Q12" s="1657">
        <f>IF($R$10&gt;=K12,L12,0)</f>
        <v>8.4285714285714288</v>
      </c>
      <c r="R12" s="1575"/>
      <c r="S12" s="1575"/>
      <c r="T12" s="1660" t="s">
        <v>2285</v>
      </c>
      <c r="U12" s="1660" t="s">
        <v>1644</v>
      </c>
    </row>
    <row r="13" spans="1:21" ht="36" customHeight="1" x14ac:dyDescent="0.2">
      <c r="A13" s="430">
        <v>2</v>
      </c>
      <c r="B13" s="1645" t="s">
        <v>1254</v>
      </c>
      <c r="C13" s="1646"/>
      <c r="D13" s="430" t="str">
        <f>'[5]PM C.I.C'!D8</f>
        <v xml:space="preserve">El proceso de Gestion Administrativa que contiene el subproceso gestión financiera no identifica claramente los productos que se constituyen en insumos del proceso contable.  </v>
      </c>
      <c r="E13" s="1643"/>
      <c r="F13" s="1622"/>
      <c r="G13" s="1622"/>
      <c r="H13" s="1622"/>
      <c r="I13" s="1622"/>
      <c r="J13" s="1670"/>
      <c r="K13" s="1670"/>
      <c r="L13" s="1673"/>
      <c r="M13" s="1667"/>
      <c r="N13" s="1564"/>
      <c r="O13" s="1658"/>
      <c r="P13" s="1658"/>
      <c r="Q13" s="1658"/>
      <c r="R13" s="1576"/>
      <c r="S13" s="1576"/>
      <c r="T13" s="1661"/>
      <c r="U13" s="1661"/>
    </row>
    <row r="14" spans="1:21" ht="46.15" customHeight="1" x14ac:dyDescent="0.2">
      <c r="A14" s="430">
        <v>3</v>
      </c>
      <c r="B14" s="1645" t="str">
        <f>'[5]PM C.I.C'!B9:C9</f>
        <v>No se  tienen identificados en la entidad los procesos que generan transacciones, hechos y operaciones y que por lo tanto se constituyen en proveedores de información del proceso contable.</v>
      </c>
      <c r="C14" s="1646"/>
      <c r="D14" s="430" t="str">
        <f>'[5]PM C.I.C'!D9</f>
        <v>El proceso de Gestion Administrativa que contiene el subproceso gestión financiera no identifica claramente los procesos que generan transacciones, hechos y operaciones como proveedores de informacion del proceso contable.</v>
      </c>
      <c r="E14" s="1632"/>
      <c r="F14" s="1623"/>
      <c r="G14" s="1623"/>
      <c r="H14" s="1623"/>
      <c r="I14" s="1623"/>
      <c r="J14" s="1671"/>
      <c r="K14" s="1671"/>
      <c r="L14" s="1674"/>
      <c r="M14" s="1668"/>
      <c r="N14" s="1565"/>
      <c r="O14" s="1659"/>
      <c r="P14" s="1659"/>
      <c r="Q14" s="1659"/>
      <c r="R14" s="1577"/>
      <c r="S14" s="1577"/>
      <c r="T14" s="1662"/>
      <c r="U14" s="1662"/>
    </row>
    <row r="15" spans="1:21" ht="57.75" customHeight="1" x14ac:dyDescent="0.2">
      <c r="A15" s="430">
        <v>4</v>
      </c>
      <c r="B15" s="1645" t="str">
        <f>'[5]PM C.I.C'!B10:C10</f>
        <v>El proceso contable  no opera en un ambiente de sistema  integrado de información y no  funciona adecuadamente.</v>
      </c>
      <c r="C15" s="1646"/>
      <c r="D15" s="430" t="str">
        <f>'[5]PM C.I.C'!D10</f>
        <v>El proceso contable no opera con visión sistemica integral , por cuanto los sistemas SRF-SRH y Finanzas no operan totalmente integrados.</v>
      </c>
      <c r="E15" s="454" t="str">
        <f>'[5]PM C.I.C'!E10</f>
        <v>Integrar los sistemas SRF-SRH Y finanzas Plus.</v>
      </c>
      <c r="F15" s="430" t="str">
        <f>'[5]PM C.I.C'!G10</f>
        <v>Integrar  el sistema SRF con el sistema Finanzas Plus</v>
      </c>
      <c r="G15" s="430" t="str">
        <f>'[5]PM C.I.C'!H10</f>
        <v>Sistemas Integrados</v>
      </c>
      <c r="H15" s="430">
        <v>1</v>
      </c>
      <c r="I15" s="430">
        <v>1</v>
      </c>
      <c r="J15" s="428">
        <v>43009</v>
      </c>
      <c r="K15" s="428">
        <v>43099</v>
      </c>
      <c r="L15" s="427">
        <f t="shared" ref="L15:L26" si="0">(+K15-J15)/7</f>
        <v>12.857142857142858</v>
      </c>
      <c r="M15" s="426">
        <v>0.8</v>
      </c>
      <c r="N15" s="351">
        <f t="shared" ref="N15:N26" si="1">IF(M15/I15&gt;1,1,+M15/I15)</f>
        <v>0.8</v>
      </c>
      <c r="O15" s="425">
        <f t="shared" ref="O15:O26" si="2">+L15*N15</f>
        <v>10.285714285714286</v>
      </c>
      <c r="P15" s="425">
        <f t="shared" ref="P15:P26" si="3">IF(K15&lt;=$R$10,O15,0)</f>
        <v>10.285714285714286</v>
      </c>
      <c r="Q15" s="425">
        <f t="shared" ref="Q15:Q26" si="4">IF($R$10&gt;=K15,L15,0)</f>
        <v>12.857142857142858</v>
      </c>
      <c r="R15" s="349"/>
      <c r="S15" s="349"/>
      <c r="T15" s="1163" t="s">
        <v>2286</v>
      </c>
      <c r="U15" s="457" t="s">
        <v>1647</v>
      </c>
    </row>
    <row r="16" spans="1:21" ht="64.5" customHeight="1" x14ac:dyDescent="0.2">
      <c r="A16" s="430">
        <v>5</v>
      </c>
      <c r="B16" s="1645" t="str">
        <f>'[5]PM C.I.C'!B11:C11</f>
        <v>No son adecuadamente calculados los valores correspondientes  a los procesos de depreciación, provisión, amortización, valorización, y agotamiento, según aplique.</v>
      </c>
      <c r="C16" s="1646"/>
      <c r="D16" s="430" t="str">
        <f>'[5]PM C.I.C'!D11</f>
        <v>Se identifica bienes en uso contablemente depreciados
Valorizacion de bienes muebles desactualizada.
Provision para cuentas incobrables desactualizada.</v>
      </c>
      <c r="E16" s="454" t="str">
        <f>'[5]PM C.I.C'!E11</f>
        <v>Realizar conciliaciones mensuales con el Area de Adquisiciones e Inventarios y Credito y cartera.</v>
      </c>
      <c r="F16" s="430" t="str">
        <f>'[5]PM C.I.C'!G11</f>
        <v>Actualización del Sistema SRF</v>
      </c>
      <c r="G16" s="430" t="str">
        <f>'[5]PM C.I.C'!G11</f>
        <v>Actualización del Sistema SRF</v>
      </c>
      <c r="H16" s="430">
        <v>1</v>
      </c>
      <c r="I16" s="430">
        <v>1</v>
      </c>
      <c r="J16" s="428">
        <v>43010</v>
      </c>
      <c r="K16" s="428">
        <v>43101</v>
      </c>
      <c r="L16" s="427">
        <f t="shared" si="0"/>
        <v>13</v>
      </c>
      <c r="M16" s="426">
        <v>1</v>
      </c>
      <c r="N16" s="351">
        <f t="shared" si="1"/>
        <v>1</v>
      </c>
      <c r="O16" s="425">
        <f t="shared" si="2"/>
        <v>13</v>
      </c>
      <c r="P16" s="425">
        <f t="shared" si="3"/>
        <v>13</v>
      </c>
      <c r="Q16" s="425">
        <f t="shared" si="4"/>
        <v>13</v>
      </c>
      <c r="R16" s="349"/>
      <c r="S16" s="349"/>
      <c r="T16" s="1154"/>
      <c r="U16" s="436" t="s">
        <v>1648</v>
      </c>
    </row>
    <row r="17" spans="1:21" ht="37.5" customHeight="1" x14ac:dyDescent="0.2">
      <c r="A17" s="430">
        <v>6</v>
      </c>
      <c r="B17" s="1645" t="str">
        <f>'[5]PM C.I.C'!B12:C12</f>
        <v>Las notas explicativas a los estados contables no cumplen con las formalidades establecidas en el Régimen de Contabilidad Pública.</v>
      </c>
      <c r="C17" s="1646"/>
      <c r="D17" s="430" t="str">
        <f>'[5]PM C.I.C'!D12</f>
        <v>Las notas explicativas a los estados contables, no cumplen con las formalidades del RCP.</v>
      </c>
      <c r="E17" s="1621" t="s">
        <v>1253</v>
      </c>
      <c r="F17" s="430" t="str">
        <f>'[5]PM C.I.C'!G12</f>
        <v>Elaboración de notas explicativas a los Estados Contables Básicos</v>
      </c>
      <c r="G17" s="1621" t="str">
        <f>'[5]PM C.I.C'!H12</f>
        <v>Notas Explicativas</v>
      </c>
      <c r="H17" s="430">
        <v>1</v>
      </c>
      <c r="I17" s="430">
        <v>1</v>
      </c>
      <c r="J17" s="428">
        <v>43146</v>
      </c>
      <c r="K17" s="428">
        <v>43190</v>
      </c>
      <c r="L17" s="427">
        <f t="shared" si="0"/>
        <v>6.2857142857142856</v>
      </c>
      <c r="M17" s="426">
        <v>1</v>
      </c>
      <c r="N17" s="351">
        <f t="shared" si="1"/>
        <v>1</v>
      </c>
      <c r="O17" s="425">
        <f t="shared" si="2"/>
        <v>6.2857142857142856</v>
      </c>
      <c r="P17" s="425">
        <f t="shared" si="3"/>
        <v>6.2857142857142856</v>
      </c>
      <c r="Q17" s="425">
        <f t="shared" si="4"/>
        <v>6.2857142857142856</v>
      </c>
      <c r="R17" s="349"/>
      <c r="S17" s="349"/>
      <c r="T17" s="1154"/>
      <c r="U17" s="1656" t="s">
        <v>1645</v>
      </c>
    </row>
    <row r="18" spans="1:21" ht="38.25" customHeight="1" x14ac:dyDescent="0.2">
      <c r="A18" s="430">
        <v>7</v>
      </c>
      <c r="B18" s="1628" t="str">
        <f>'[5]PM C.I.C'!B13:C13</f>
        <v>El contenido de las notas a los estados contables no revela en forma suficiente la información de tipo cualitativo y cuantitativo físico que corresponde.</v>
      </c>
      <c r="C18" s="1628"/>
      <c r="D18" s="430" t="str">
        <f>'[5]PM C.I.C'!D13</f>
        <v>Las notas explicativas a los estados contables, no cumplen con las formalidades del RCP.</v>
      </c>
      <c r="E18" s="1623"/>
      <c r="F18" s="430" t="str">
        <f>'[5]PM C.I.C'!G13</f>
        <v>Elaboración de notas explicativas a los Estados Contables Básicos</v>
      </c>
      <c r="G18" s="1623"/>
      <c r="H18" s="430">
        <v>1</v>
      </c>
      <c r="I18" s="430">
        <v>1</v>
      </c>
      <c r="J18" s="428">
        <v>43146</v>
      </c>
      <c r="K18" s="428">
        <v>43190</v>
      </c>
      <c r="L18" s="427">
        <f t="shared" si="0"/>
        <v>6.2857142857142856</v>
      </c>
      <c r="M18" s="426">
        <v>1</v>
      </c>
      <c r="N18" s="351">
        <f t="shared" si="1"/>
        <v>1</v>
      </c>
      <c r="O18" s="425">
        <f t="shared" si="2"/>
        <v>6.2857142857142856</v>
      </c>
      <c r="P18" s="425">
        <f t="shared" si="3"/>
        <v>6.2857142857142856</v>
      </c>
      <c r="Q18" s="425">
        <f t="shared" si="4"/>
        <v>6.2857142857142856</v>
      </c>
      <c r="R18" s="453"/>
      <c r="S18" s="453"/>
      <c r="T18" s="1157"/>
      <c r="U18" s="1656"/>
    </row>
    <row r="19" spans="1:21" ht="47.25" customHeight="1" x14ac:dyDescent="0.2">
      <c r="A19" s="430">
        <v>8</v>
      </c>
      <c r="B19" s="1628" t="str">
        <f>'[5]PM C.I.C'!B14:C14</f>
        <v>No se verifica la consistencia entre las notas a los estados contables y los saldos revelados en los estados contables.</v>
      </c>
      <c r="C19" s="1628"/>
      <c r="D19" s="430" t="str">
        <f>'[5]PM C.I.C'!D14</f>
        <v>Al no encontrarse las notas contables ajustadas a los requerimientos del RCP, existe dificultad para verificar su consistencia con los saldos revelados en los estados contables.</v>
      </c>
      <c r="E19" s="430" t="str">
        <f>'[5]PM C.I.C'!E14</f>
        <v>Ajustar las normas contables a los requerimientos del RCP.</v>
      </c>
      <c r="F19" s="430" t="str">
        <f>'[5]PM C.I.C'!G14</f>
        <v>Elaboración de notas explicativas a los Estados Contables, ajustadas a normatividad vigente</v>
      </c>
      <c r="G19" s="430" t="str">
        <f>'[5]PM C.I.C'!H14</f>
        <v>Notas a los Estados Contables</v>
      </c>
      <c r="H19" s="430">
        <v>1</v>
      </c>
      <c r="I19" s="430">
        <v>1</v>
      </c>
      <c r="J19" s="428">
        <v>43146</v>
      </c>
      <c r="K19" s="428">
        <v>43190</v>
      </c>
      <c r="L19" s="427">
        <f t="shared" si="0"/>
        <v>6.2857142857142856</v>
      </c>
      <c r="M19" s="426">
        <v>1</v>
      </c>
      <c r="N19" s="351">
        <f t="shared" si="1"/>
        <v>1</v>
      </c>
      <c r="O19" s="425">
        <f t="shared" si="2"/>
        <v>6.2857142857142856</v>
      </c>
      <c r="P19" s="425">
        <f t="shared" si="3"/>
        <v>6.2857142857142856</v>
      </c>
      <c r="Q19" s="425">
        <f t="shared" si="4"/>
        <v>6.2857142857142856</v>
      </c>
      <c r="R19" s="453"/>
      <c r="S19" s="453"/>
      <c r="T19" s="1157"/>
      <c r="U19" s="1656"/>
    </row>
    <row r="20" spans="1:21" ht="79.5" customHeight="1" x14ac:dyDescent="0.2">
      <c r="A20" s="430">
        <v>9</v>
      </c>
      <c r="B20" s="1628" t="str">
        <f>'[5]PM C.I.C'!B15:C15</f>
        <v xml:space="preserve">No se publica mensualmente en lugar visible y de fácil acceso a la comunidad el balance general y el estado de actividad financiera, económica, social y ambiental. </v>
      </c>
      <c r="C20" s="1628"/>
      <c r="D20" s="430" t="str">
        <f>'[5]PM C.I.C'!D15</f>
        <v>A la fecha de la evaluacion, la publicacion de los estados contables no se encontro actualizada.</v>
      </c>
      <c r="E20" s="430" t="str">
        <f>'[5]PM C.I.C'!E15</f>
        <v>Publicar los estados financieros en la pagina web.</v>
      </c>
      <c r="F20" s="430" t="str">
        <f>'[5]PM C.I.C'!G15</f>
        <v>Publicación de los Estados Contables Básicos y periódicos de conformidad con la Resolución 837 de 2011</v>
      </c>
      <c r="G20" s="430" t="str">
        <f>'[5]PM C.I.C'!H15</f>
        <v>Publicación de los Estados financieros trimestrales mensualizados</v>
      </c>
      <c r="H20" s="430">
        <v>1</v>
      </c>
      <c r="I20" s="430">
        <v>1</v>
      </c>
      <c r="J20" s="428">
        <v>42955</v>
      </c>
      <c r="K20" s="428">
        <v>43190</v>
      </c>
      <c r="L20" s="427">
        <f t="shared" si="0"/>
        <v>33.571428571428569</v>
      </c>
      <c r="M20" s="426">
        <v>1</v>
      </c>
      <c r="N20" s="351">
        <f t="shared" si="1"/>
        <v>1</v>
      </c>
      <c r="O20" s="425">
        <f t="shared" si="2"/>
        <v>33.571428571428569</v>
      </c>
      <c r="P20" s="425">
        <f t="shared" si="3"/>
        <v>33.571428571428569</v>
      </c>
      <c r="Q20" s="425">
        <f t="shared" si="4"/>
        <v>33.571428571428569</v>
      </c>
      <c r="R20" s="455"/>
      <c r="S20" s="455"/>
      <c r="T20" s="1158"/>
      <c r="U20" s="456" t="s">
        <v>1649</v>
      </c>
    </row>
    <row r="21" spans="1:21" ht="57.75" customHeight="1" x14ac:dyDescent="0.2">
      <c r="A21" s="430">
        <v>10</v>
      </c>
      <c r="B21" s="1664" t="str">
        <f>'[5]PM C.I.C'!B16:C16</f>
        <v>No se  utiliza un sistema de indicadores para analizar e interpretar la realidad financiera, económica, social y ambiental de la entidad.</v>
      </c>
      <c r="C21" s="1665"/>
      <c r="D21" s="430" t="str">
        <f>'[5]PM C.I.C'!D16</f>
        <v>La informacion contable publicada no contiene indicadores pertinentes que posibilite su analisis e interpretacion.</v>
      </c>
      <c r="E21" s="1630" t="s">
        <v>1252</v>
      </c>
      <c r="F21" s="430" t="str">
        <f>'[5]PM C.I.C'!G16</f>
        <v>Establecer los inidicadores financieros en la políticas contables bajo el nuevo marco normativo</v>
      </c>
      <c r="G21" s="430" t="str">
        <f>'[5]PM C.I.C'!H16</f>
        <v>Indicadores Financieros</v>
      </c>
      <c r="H21" s="430">
        <v>1</v>
      </c>
      <c r="I21" s="430">
        <v>1</v>
      </c>
      <c r="J21" s="428">
        <v>42955</v>
      </c>
      <c r="K21" s="428">
        <v>43190</v>
      </c>
      <c r="L21" s="427">
        <f t="shared" si="0"/>
        <v>33.571428571428569</v>
      </c>
      <c r="M21" s="426">
        <v>1</v>
      </c>
      <c r="N21" s="351">
        <f t="shared" si="1"/>
        <v>1</v>
      </c>
      <c r="O21" s="425">
        <f t="shared" si="2"/>
        <v>33.571428571428569</v>
      </c>
      <c r="P21" s="425">
        <f t="shared" si="3"/>
        <v>33.571428571428569</v>
      </c>
      <c r="Q21" s="425">
        <f t="shared" si="4"/>
        <v>33.571428571428569</v>
      </c>
      <c r="R21" s="455"/>
      <c r="S21" s="455"/>
      <c r="T21" s="1654" t="s">
        <v>2287</v>
      </c>
      <c r="U21" s="1654" t="s">
        <v>1650</v>
      </c>
    </row>
    <row r="22" spans="1:21" ht="67.5" customHeight="1" x14ac:dyDescent="0.2">
      <c r="A22" s="430">
        <v>11</v>
      </c>
      <c r="B22" s="1628" t="str">
        <f>'[5]PM C.I.C'!B17:C17</f>
        <v>La información contable no se acompaña de los respectivos análisis e interpretaciones que facilitan su adecuada comprensión por parte de los usuarios?</v>
      </c>
      <c r="C22" s="1628"/>
      <c r="D22" s="430" t="str">
        <f>'[5]PM C.I.C'!D17</f>
        <v>La informacion contable publicada no se acompaña del respectivo analisis para mayor comprension.</v>
      </c>
      <c r="E22" s="1632"/>
      <c r="F22" s="430" t="str">
        <f>'[5]PM C.I.C'!G17</f>
        <v>Establecer los analisis financieros en la políticas contables bajo el nuevo marco normativo</v>
      </c>
      <c r="G22" s="430" t="str">
        <f>'[5]PM C.I.C'!H17</f>
        <v>Analisis de Indicadores Financieros</v>
      </c>
      <c r="H22" s="430">
        <v>1</v>
      </c>
      <c r="I22" s="430">
        <v>1</v>
      </c>
      <c r="J22" s="428">
        <v>43040</v>
      </c>
      <c r="K22" s="428">
        <v>43100</v>
      </c>
      <c r="L22" s="427">
        <f t="shared" si="0"/>
        <v>8.5714285714285712</v>
      </c>
      <c r="M22" s="426">
        <v>1</v>
      </c>
      <c r="N22" s="351">
        <f t="shared" si="1"/>
        <v>1</v>
      </c>
      <c r="O22" s="425">
        <f t="shared" si="2"/>
        <v>8.5714285714285712</v>
      </c>
      <c r="P22" s="425">
        <f t="shared" si="3"/>
        <v>8.5714285714285712</v>
      </c>
      <c r="Q22" s="425">
        <f t="shared" si="4"/>
        <v>8.5714285714285712</v>
      </c>
      <c r="R22" s="453"/>
      <c r="S22" s="453"/>
      <c r="T22" s="1655"/>
      <c r="U22" s="1655"/>
    </row>
    <row r="23" spans="1:21" ht="45" customHeight="1" x14ac:dyDescent="0.2">
      <c r="A23" s="430">
        <v>12</v>
      </c>
      <c r="B23" s="1628" t="str">
        <f>'[5]PM C.I.C'!B18:C18</f>
        <v>No se identifican, analizan y se le da tratamiento adecuado a los riesgos de índole contable de la entidad en forma permanente.</v>
      </c>
      <c r="C23" s="1628"/>
      <c r="D23" s="430" t="str">
        <f>'[5]PM C.I.C'!D18</f>
        <v>No se identican los riesgos de indoles contable en el mapa de riesgos institucional.</v>
      </c>
      <c r="E23" s="430" t="str">
        <f>'[5]PM C.I.C'!E18</f>
        <v>Levantar riesgos de gestión de indole contable.</v>
      </c>
      <c r="F23" s="430" t="str">
        <f>'[5]PM C.I.C'!G18</f>
        <v>Levantar mapa de riesgos de indole contable</v>
      </c>
      <c r="G23" s="430" t="str">
        <f>'[5]PM C.I.C'!H18</f>
        <v>Riesgos establecidos</v>
      </c>
      <c r="H23" s="430">
        <v>1</v>
      </c>
      <c r="I23" s="430">
        <v>1</v>
      </c>
      <c r="J23" s="428">
        <v>43040</v>
      </c>
      <c r="K23" s="428">
        <v>43190</v>
      </c>
      <c r="L23" s="427">
        <f t="shared" si="0"/>
        <v>21.428571428571427</v>
      </c>
      <c r="M23" s="426">
        <v>0.5</v>
      </c>
      <c r="N23" s="351">
        <f t="shared" si="1"/>
        <v>0.5</v>
      </c>
      <c r="O23" s="425">
        <f t="shared" si="2"/>
        <v>10.714285714285714</v>
      </c>
      <c r="P23" s="425">
        <f t="shared" si="3"/>
        <v>10.714285714285714</v>
      </c>
      <c r="Q23" s="425">
        <f t="shared" si="4"/>
        <v>21.428571428571427</v>
      </c>
      <c r="R23" s="453"/>
      <c r="S23" s="453"/>
      <c r="T23" s="456" t="s">
        <v>2288</v>
      </c>
      <c r="U23" s="1654" t="s">
        <v>1651</v>
      </c>
    </row>
    <row r="24" spans="1:21" ht="42" customHeight="1" x14ac:dyDescent="0.2">
      <c r="A24" s="430">
        <v>13</v>
      </c>
      <c r="B24" s="1628" t="str">
        <f>'[5]PM C.I.C'!B19:C19</f>
        <v>Debilidad en la operatividad de la  instancia asesora en la identicacion y gestion de los riesgos de índole contable.</v>
      </c>
      <c r="C24" s="1628"/>
      <c r="D24" s="430" t="str">
        <f>'[5]PM C.I.C'!D19</f>
        <v>Bajo nivel de efectividad del  Comité de Sostenibilidad Contable como instancia asesora en la gestion de riesgos de indole contable no opera con la efectividad requerida.</v>
      </c>
      <c r="E24" s="430" t="str">
        <f>'[5]PM C.I.C'!E19</f>
        <v>Revisar y presentar propuesta de ajuste al Comité de Sostenibilidad Contable.</v>
      </c>
      <c r="F24" s="430" t="str">
        <f>'[5]PM C.I.C'!G19</f>
        <v>Presentar ante el Comité de Sostenibilidad Contable los riesgos contables</v>
      </c>
      <c r="G24" s="430" t="str">
        <f>'[5]PM C.I.C'!H19</f>
        <v>Actas de reunión</v>
      </c>
      <c r="H24" s="430">
        <v>1</v>
      </c>
      <c r="I24" s="430">
        <v>1</v>
      </c>
      <c r="J24" s="428">
        <v>42962</v>
      </c>
      <c r="K24" s="428">
        <v>43190</v>
      </c>
      <c r="L24" s="427">
        <f t="shared" si="0"/>
        <v>32.571428571428569</v>
      </c>
      <c r="M24" s="426">
        <v>0.3</v>
      </c>
      <c r="N24" s="351">
        <f t="shared" si="1"/>
        <v>0.3</v>
      </c>
      <c r="O24" s="425">
        <f t="shared" si="2"/>
        <v>9.7714285714285705</v>
      </c>
      <c r="P24" s="425">
        <f t="shared" si="3"/>
        <v>9.7714285714285705</v>
      </c>
      <c r="Q24" s="425">
        <f t="shared" si="4"/>
        <v>32.571428571428569</v>
      </c>
      <c r="R24" s="453"/>
      <c r="S24" s="453"/>
      <c r="T24" s="1157" t="s">
        <v>2286</v>
      </c>
      <c r="U24" s="1655"/>
    </row>
    <row r="25" spans="1:21" ht="72.75" customHeight="1" x14ac:dyDescent="0.2">
      <c r="A25" s="430">
        <v>14</v>
      </c>
      <c r="B25" s="1628" t="str">
        <f>'[5]PM C.I.C'!B20:C20</f>
        <v>No se realizan autoevaluaciones periódicas para determinar la efectividad de los controles implementados en cada una de las  actividades del proceso contable.</v>
      </c>
      <c r="C25" s="1628"/>
      <c r="D25" s="430" t="str">
        <f>'[5]PM C.I.C'!D20</f>
        <v>No existen evidencias de la practica de autoevaluaciones periodicas.</v>
      </c>
      <c r="E25" s="454" t="str">
        <f>'[5]PM C.I.C'!E20</f>
        <v>Revisar semestramente autoevaluaciones a los controles en cada una de las actividades del proceso contable.</v>
      </c>
      <c r="F25" s="430" t="str">
        <f>'[5]PM C.I.C'!G20</f>
        <v>Elaborar actas semestrales de cumplimiento</v>
      </c>
      <c r="G25" s="430" t="str">
        <f>'[5]PM C.I.C'!H20</f>
        <v>Actas de reunión</v>
      </c>
      <c r="H25" s="430">
        <v>1</v>
      </c>
      <c r="I25" s="430">
        <v>1</v>
      </c>
      <c r="J25" s="428">
        <v>43131</v>
      </c>
      <c r="K25" s="428">
        <v>43312</v>
      </c>
      <c r="L25" s="427">
        <f t="shared" si="0"/>
        <v>25.857142857142858</v>
      </c>
      <c r="M25" s="426">
        <v>1</v>
      </c>
      <c r="N25" s="351">
        <f t="shared" si="1"/>
        <v>1</v>
      </c>
      <c r="O25" s="425">
        <f t="shared" si="2"/>
        <v>25.857142857142858</v>
      </c>
      <c r="P25" s="425">
        <f t="shared" si="3"/>
        <v>25.857142857142858</v>
      </c>
      <c r="Q25" s="425">
        <f t="shared" si="4"/>
        <v>25.857142857142858</v>
      </c>
      <c r="R25" s="453"/>
      <c r="S25" s="453"/>
      <c r="T25" s="456" t="s">
        <v>2289</v>
      </c>
      <c r="U25" s="456" t="s">
        <v>1652</v>
      </c>
    </row>
    <row r="26" spans="1:21" ht="127.5" customHeight="1" x14ac:dyDescent="0.2">
      <c r="A26" s="430">
        <v>15</v>
      </c>
      <c r="B26" s="1628" t="str">
        <f>'[5]PM C.I.C'!B21:C21</f>
        <v>No se evidencia por medio de flujogramas, u otra técnica o mecanismo, la forma como circula la información a través de la entidad y su respectivo efecto en el proceso contable de la entidad.</v>
      </c>
      <c r="C26" s="1628"/>
      <c r="D26" s="430" t="str">
        <f>'[5]PM C.I.C'!D21</f>
        <v>No se identifica la herramienta que determine los flujos de informacion que afecten el proceso contable.</v>
      </c>
      <c r="E26" s="430" t="str">
        <f>'[5]PM C.I.C'!E21</f>
        <v>Elaborar un flujograma que determine la forma como circula la información a traves de la Universidad y su efecto en le proceso contable.</v>
      </c>
      <c r="F26" s="430" t="str">
        <f>'[5]PM C.I.C'!G21</f>
        <v>Elaboración de flujograma</v>
      </c>
      <c r="G26" s="430" t="str">
        <f>'[5]PM C.I.C'!H21</f>
        <v>Flujograma</v>
      </c>
      <c r="H26" s="430">
        <v>1</v>
      </c>
      <c r="I26" s="430">
        <v>1</v>
      </c>
      <c r="J26" s="428">
        <v>43146</v>
      </c>
      <c r="K26" s="428">
        <v>43190</v>
      </c>
      <c r="L26" s="427">
        <f t="shared" si="0"/>
        <v>6.2857142857142856</v>
      </c>
      <c r="M26" s="426">
        <v>0.5</v>
      </c>
      <c r="N26" s="351">
        <f t="shared" si="1"/>
        <v>0.5</v>
      </c>
      <c r="O26" s="425">
        <f t="shared" si="2"/>
        <v>3.1428571428571428</v>
      </c>
      <c r="P26" s="425">
        <f t="shared" si="3"/>
        <v>3.1428571428571428</v>
      </c>
      <c r="Q26" s="425">
        <f t="shared" si="4"/>
        <v>6.2857142857142856</v>
      </c>
      <c r="R26" s="453"/>
      <c r="S26" s="453"/>
      <c r="T26" s="456" t="s">
        <v>2290</v>
      </c>
      <c r="U26" s="456" t="s">
        <v>1653</v>
      </c>
    </row>
    <row r="27" spans="1:21" ht="21.75" customHeight="1" x14ac:dyDescent="0.2">
      <c r="A27" s="452"/>
      <c r="B27" s="452"/>
      <c r="C27" s="452"/>
      <c r="D27" s="452"/>
      <c r="E27" s="1663"/>
      <c r="F27" s="1663"/>
      <c r="G27" s="419"/>
      <c r="H27" s="430">
        <f>SUM(H12:H26)</f>
        <v>13</v>
      </c>
      <c r="I27" s="451">
        <f>SUM(I12:I26)</f>
        <v>13</v>
      </c>
      <c r="J27" s="419"/>
      <c r="K27" s="419"/>
      <c r="L27" s="419"/>
      <c r="M27" s="450">
        <f>SUM(M12:M26)</f>
        <v>10.700000000000001</v>
      </c>
      <c r="N27" s="334">
        <f>M27/H27</f>
        <v>0.82307692307692315</v>
      </c>
      <c r="O27" s="419"/>
      <c r="P27" s="419"/>
      <c r="Q27" s="449">
        <f>SUM(Q12:Q26)</f>
        <v>214.99999999999997</v>
      </c>
      <c r="U27" s="643"/>
    </row>
    <row r="28" spans="1:21" x14ac:dyDescent="0.2">
      <c r="A28" s="444"/>
      <c r="B28" s="444"/>
      <c r="C28" s="444"/>
      <c r="D28" s="444"/>
      <c r="E28" s="1483"/>
      <c r="F28" s="1483"/>
      <c r="G28" s="329"/>
      <c r="H28" s="329"/>
      <c r="O28" s="448"/>
    </row>
    <row r="29" spans="1:21" x14ac:dyDescent="0.2">
      <c r="A29" s="444"/>
      <c r="B29" s="444"/>
      <c r="C29" s="444"/>
      <c r="D29" s="444"/>
      <c r="E29" s="1483"/>
      <c r="F29" s="1483"/>
    </row>
    <row r="30" spans="1:21" x14ac:dyDescent="0.2">
      <c r="A30" s="444"/>
      <c r="B30" s="444"/>
      <c r="C30" s="444"/>
      <c r="D30" s="444"/>
      <c r="E30" s="1483"/>
      <c r="F30" s="1483"/>
    </row>
    <row r="31" spans="1:21" x14ac:dyDescent="0.2">
      <c r="A31" s="444"/>
      <c r="B31" s="444"/>
      <c r="C31" s="444"/>
      <c r="D31" s="444"/>
      <c r="E31" s="1483"/>
      <c r="F31" s="1483"/>
    </row>
    <row r="32" spans="1:21" x14ac:dyDescent="0.2">
      <c r="A32" s="444"/>
      <c r="B32" s="444"/>
      <c r="C32" s="444"/>
      <c r="D32" s="444"/>
      <c r="E32" s="1483"/>
      <c r="F32" s="1483"/>
      <c r="O32" s="442"/>
      <c r="P32" s="1651" t="s">
        <v>1251</v>
      </c>
      <c r="Q32" s="1652"/>
      <c r="R32" s="1653"/>
      <c r="S32" s="418">
        <f>+Q27</f>
        <v>214.99999999999997</v>
      </c>
      <c r="T32" s="1160"/>
    </row>
    <row r="33" spans="1:20" x14ac:dyDescent="0.2">
      <c r="A33" s="1483"/>
      <c r="B33" s="1483"/>
      <c r="C33" s="1483"/>
      <c r="D33" s="1483"/>
      <c r="E33" s="1483"/>
      <c r="F33" s="1483"/>
      <c r="O33" s="442"/>
      <c r="P33" s="1651" t="s">
        <v>1250</v>
      </c>
      <c r="Q33" s="1652"/>
      <c r="R33" s="1653"/>
      <c r="S33" s="414">
        <f>+H27</f>
        <v>13</v>
      </c>
      <c r="T33" s="1161"/>
    </row>
    <row r="34" spans="1:20" x14ac:dyDescent="0.2">
      <c r="A34" s="1483"/>
      <c r="B34" s="1483"/>
      <c r="C34" s="1483"/>
      <c r="D34" s="1483"/>
      <c r="E34" s="1483"/>
      <c r="F34" s="1483"/>
      <c r="O34" s="440"/>
      <c r="P34" s="1651" t="s">
        <v>1221</v>
      </c>
      <c r="Q34" s="1652"/>
      <c r="R34" s="1653"/>
      <c r="S34" s="414">
        <f>I27</f>
        <v>13</v>
      </c>
      <c r="T34" s="1161"/>
    </row>
    <row r="35" spans="1:20" x14ac:dyDescent="0.2">
      <c r="O35" s="438" t="s">
        <v>1220</v>
      </c>
      <c r="P35" s="437" t="s">
        <v>307</v>
      </c>
      <c r="Q35" s="437"/>
      <c r="R35" s="437"/>
      <c r="S35" s="413">
        <f>IF(P18=0,0,+P18/L18)</f>
        <v>1</v>
      </c>
      <c r="T35" s="1162"/>
    </row>
    <row r="36" spans="1:20" x14ac:dyDescent="0.2">
      <c r="O36" s="438" t="s">
        <v>1219</v>
      </c>
      <c r="P36" s="437" t="s">
        <v>306</v>
      </c>
      <c r="Q36" s="437"/>
      <c r="R36" s="437"/>
      <c r="S36" s="413">
        <f>IF(I27=0,0,+M27/I27)</f>
        <v>0.82307692307692315</v>
      </c>
      <c r="T36" s="1162"/>
    </row>
  </sheetData>
  <autoFilter ref="N1:N36"/>
  <mergeCells count="82">
    <mergeCell ref="T12:T14"/>
    <mergeCell ref="T21:T22"/>
    <mergeCell ref="F12:F14"/>
    <mergeCell ref="M12:M14"/>
    <mergeCell ref="N12:N14"/>
    <mergeCell ref="G17:G18"/>
    <mergeCell ref="H12:H14"/>
    <mergeCell ref="I12:I14"/>
    <mergeCell ref="J12:J14"/>
    <mergeCell ref="K12:K14"/>
    <mergeCell ref="L12:L14"/>
    <mergeCell ref="E17:E18"/>
    <mergeCell ref="E21:E22"/>
    <mergeCell ref="A33:B33"/>
    <mergeCell ref="C33:D33"/>
    <mergeCell ref="E33:F33"/>
    <mergeCell ref="E29:F29"/>
    <mergeCell ref="E30:F30"/>
    <mergeCell ref="B20:C20"/>
    <mergeCell ref="B21:C21"/>
    <mergeCell ref="B22:C22"/>
    <mergeCell ref="B23:C23"/>
    <mergeCell ref="B24:C24"/>
    <mergeCell ref="B25:C25"/>
    <mergeCell ref="C34:D34"/>
    <mergeCell ref="E34:F34"/>
    <mergeCell ref="E31:F31"/>
    <mergeCell ref="E32:F32"/>
    <mergeCell ref="B26:C26"/>
    <mergeCell ref="P34:R34"/>
    <mergeCell ref="B12:C12"/>
    <mergeCell ref="B13:C13"/>
    <mergeCell ref="B14:C14"/>
    <mergeCell ref="B15:C15"/>
    <mergeCell ref="B16:C16"/>
    <mergeCell ref="B17:C17"/>
    <mergeCell ref="P32:R32"/>
    <mergeCell ref="P33:R33"/>
    <mergeCell ref="G12:G14"/>
    <mergeCell ref="E12:E14"/>
    <mergeCell ref="E27:F27"/>
    <mergeCell ref="E28:F28"/>
    <mergeCell ref="B18:C18"/>
    <mergeCell ref="B19:C19"/>
    <mergeCell ref="A34:B34"/>
    <mergeCell ref="B11:C11"/>
    <mergeCell ref="J9:J10"/>
    <mergeCell ref="K9:K10"/>
    <mergeCell ref="L9:L10"/>
    <mergeCell ref="M9:M10"/>
    <mergeCell ref="B9:C10"/>
    <mergeCell ref="D9:D10"/>
    <mergeCell ref="E9:E10"/>
    <mergeCell ref="F9:F10"/>
    <mergeCell ref="U9:U10"/>
    <mergeCell ref="A1:B4"/>
    <mergeCell ref="C1:U4"/>
    <mergeCell ref="A5:D5"/>
    <mergeCell ref="E5:K5"/>
    <mergeCell ref="L5:U5"/>
    <mergeCell ref="O9:O10"/>
    <mergeCell ref="P9:P10"/>
    <mergeCell ref="Q9:Q10"/>
    <mergeCell ref="R8:S8"/>
    <mergeCell ref="A9:A10"/>
    <mergeCell ref="T9:T10"/>
    <mergeCell ref="U23:U24"/>
    <mergeCell ref="U17:U19"/>
    <mergeCell ref="U21:U22"/>
    <mergeCell ref="A6:U7"/>
    <mergeCell ref="O12:O14"/>
    <mergeCell ref="P12:P14"/>
    <mergeCell ref="Q12:Q14"/>
    <mergeCell ref="R12:R14"/>
    <mergeCell ref="S12:S14"/>
    <mergeCell ref="U12:U14"/>
    <mergeCell ref="A8:B8"/>
    <mergeCell ref="N9:N10"/>
    <mergeCell ref="G9:G10"/>
    <mergeCell ref="H9:H10"/>
    <mergeCell ref="I9:I10"/>
    <mergeCell ref="R9:S9"/>
  </mergeCells>
  <conditionalFormatting sqref="N16:N26">
    <cfRule type="cellIs" dxfId="469" priority="24" operator="between">
      <formula>1</formula>
      <formula>0.9</formula>
    </cfRule>
  </conditionalFormatting>
  <conditionalFormatting sqref="N16:N26">
    <cfRule type="cellIs" dxfId="468" priority="21" operator="between">
      <formula>0.19</formula>
      <formula>0</formula>
    </cfRule>
    <cfRule type="cellIs" dxfId="467" priority="22" operator="between">
      <formula>0.49</formula>
      <formula>0.2</formula>
    </cfRule>
    <cfRule type="cellIs" dxfId="466" priority="23" operator="between">
      <formula>0.89</formula>
      <formula>0.5</formula>
    </cfRule>
  </conditionalFormatting>
  <conditionalFormatting sqref="N12 N15:N26">
    <cfRule type="cellIs" dxfId="465" priority="20" operator="between">
      <formula>1</formula>
      <formula>0.9</formula>
    </cfRule>
  </conditionalFormatting>
  <conditionalFormatting sqref="N12 N15:N26">
    <cfRule type="cellIs" dxfId="464" priority="17" operator="between">
      <formula>0.19</formula>
      <formula>0</formula>
    </cfRule>
    <cfRule type="cellIs" dxfId="463" priority="18" operator="between">
      <formula>0.49</formula>
      <formula>0.2</formula>
    </cfRule>
    <cfRule type="cellIs" dxfId="462" priority="19" operator="between">
      <formula>0.89</formula>
      <formula>0.5</formula>
    </cfRule>
  </conditionalFormatting>
  <conditionalFormatting sqref="N15">
    <cfRule type="cellIs" dxfId="461" priority="16" operator="between">
      <formula>1</formula>
      <formula>0.9</formula>
    </cfRule>
  </conditionalFormatting>
  <conditionalFormatting sqref="N15">
    <cfRule type="cellIs" dxfId="460" priority="13" operator="between">
      <formula>0.19</formula>
      <formula>0</formula>
    </cfRule>
    <cfRule type="cellIs" dxfId="459" priority="14" operator="between">
      <formula>0.49</formula>
      <formula>0.2</formula>
    </cfRule>
    <cfRule type="cellIs" dxfId="458" priority="15" operator="between">
      <formula>0.89</formula>
      <formula>0.5</formula>
    </cfRule>
  </conditionalFormatting>
  <conditionalFormatting sqref="S35:T36">
    <cfRule type="cellIs" dxfId="457" priority="9" stopIfTrue="1" operator="between">
      <formula>0.9</formula>
      <formula>1</formula>
    </cfRule>
    <cfRule type="cellIs" dxfId="456" priority="10" stopIfTrue="1" operator="between">
      <formula>0.5</formula>
      <formula>0.89</formula>
    </cfRule>
    <cfRule type="cellIs" dxfId="455" priority="11" stopIfTrue="1" operator="between">
      <formula>0.2</formula>
      <formula>0.49</formula>
    </cfRule>
    <cfRule type="cellIs" dxfId="454" priority="12" stopIfTrue="1" operator="between">
      <formula>0</formula>
      <formula>0.19</formula>
    </cfRule>
  </conditionalFormatting>
  <conditionalFormatting sqref="N27">
    <cfRule type="cellIs" dxfId="453" priority="8" operator="between">
      <formula>1</formula>
      <formula>0.9</formula>
    </cfRule>
  </conditionalFormatting>
  <conditionalFormatting sqref="N27">
    <cfRule type="cellIs" dxfId="452" priority="5" operator="between">
      <formula>0.19</formula>
      <formula>0</formula>
    </cfRule>
    <cfRule type="cellIs" dxfId="451" priority="6" operator="between">
      <formula>0.49</formula>
      <formula>0.2</formula>
    </cfRule>
    <cfRule type="cellIs" dxfId="450" priority="7" operator="between">
      <formula>0.89</formula>
      <formula>0.5</formula>
    </cfRule>
  </conditionalFormatting>
  <conditionalFormatting sqref="N27">
    <cfRule type="cellIs" dxfId="449" priority="4" operator="between">
      <formula>1</formula>
      <formula>0.9</formula>
    </cfRule>
  </conditionalFormatting>
  <conditionalFormatting sqref="N27">
    <cfRule type="cellIs" dxfId="448" priority="1" operator="between">
      <formula>0.19</formula>
      <formula>0</formula>
    </cfRule>
    <cfRule type="cellIs" dxfId="447" priority="2" operator="between">
      <formula>0.49</formula>
      <formula>0.2</formula>
    </cfRule>
    <cfRule type="cellIs" dxfId="446" priority="3" operator="between">
      <formula>0.89</formula>
      <formula>0.5</formula>
    </cfRule>
  </conditionalFormatting>
  <pageMargins left="0.7" right="0.7" top="0.75" bottom="0.75" header="0.3" footer="0.3"/>
  <pageSetup paperSize="125"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X41"/>
  <sheetViews>
    <sheetView showGridLines="0" topLeftCell="D1" zoomScale="69" zoomScaleNormal="69" workbookViewId="0">
      <selection activeCell="D1" sqref="D1:X3"/>
    </sheetView>
  </sheetViews>
  <sheetFormatPr baseColWidth="10" defaultColWidth="11.42578125" defaultRowHeight="11.25" x14ac:dyDescent="0.2"/>
  <cols>
    <col min="1" max="1" width="4.7109375" style="114" customWidth="1"/>
    <col min="2" max="2" width="12.85546875" style="114" customWidth="1"/>
    <col min="3" max="3" width="13.28515625" style="114" customWidth="1"/>
    <col min="4" max="4" width="39.5703125" style="458" customWidth="1"/>
    <col min="5" max="5" width="21.7109375" style="114" customWidth="1"/>
    <col min="6" max="7" width="23.140625" style="114" customWidth="1"/>
    <col min="8" max="8" width="34.28515625" style="114" customWidth="1"/>
    <col min="9" max="9" width="29.85546875" style="114" customWidth="1"/>
    <col min="10" max="11" width="18" style="114" customWidth="1"/>
    <col min="12" max="12" width="22.5703125" style="114" customWidth="1"/>
    <col min="13" max="14" width="18" style="114" customWidth="1"/>
    <col min="15" max="15" width="22.7109375" style="114" customWidth="1"/>
    <col min="16" max="16" width="13.140625" style="114" customWidth="1"/>
    <col min="17" max="17" width="18.28515625" style="114" customWidth="1"/>
    <col min="18" max="18" width="15.85546875" style="114" customWidth="1"/>
    <col min="19" max="19" width="16.42578125" style="114" customWidth="1"/>
    <col min="20" max="20" width="18.7109375" style="114" customWidth="1"/>
    <col min="21" max="21" width="16.28515625" style="114" customWidth="1"/>
    <col min="22" max="22" width="13.140625" style="114" customWidth="1"/>
    <col min="23" max="23" width="53.85546875" style="114" customWidth="1"/>
    <col min="24" max="24" width="13.140625" style="114" customWidth="1"/>
    <col min="25" max="16384" width="11.42578125" style="114"/>
  </cols>
  <sheetData>
    <row r="1" spans="1:24" s="485" customFormat="1" ht="17.45" customHeight="1" x14ac:dyDescent="0.2">
      <c r="A1" s="492"/>
      <c r="B1" s="492"/>
      <c r="C1" s="492"/>
      <c r="D1" s="1700" t="s">
        <v>2388</v>
      </c>
      <c r="E1" s="1701"/>
      <c r="F1" s="1701"/>
      <c r="G1" s="1701"/>
      <c r="H1" s="1701"/>
      <c r="I1" s="1701"/>
      <c r="J1" s="1701"/>
      <c r="K1" s="1701"/>
      <c r="L1" s="1701"/>
      <c r="M1" s="1701"/>
      <c r="N1" s="1701"/>
      <c r="O1" s="1701"/>
      <c r="P1" s="1701"/>
      <c r="Q1" s="1701"/>
      <c r="R1" s="1701"/>
      <c r="S1" s="1701"/>
      <c r="T1" s="1701"/>
      <c r="U1" s="1701"/>
      <c r="V1" s="1701"/>
      <c r="W1" s="1701"/>
      <c r="X1" s="1701"/>
    </row>
    <row r="2" spans="1:24" s="485" customFormat="1" ht="11.25" customHeight="1" x14ac:dyDescent="0.2">
      <c r="A2" s="491"/>
      <c r="B2" s="491"/>
      <c r="C2" s="491"/>
      <c r="D2" s="1702"/>
      <c r="E2" s="1703"/>
      <c r="F2" s="1703"/>
      <c r="G2" s="1703"/>
      <c r="H2" s="1703"/>
      <c r="I2" s="1703"/>
      <c r="J2" s="1703"/>
      <c r="K2" s="1703"/>
      <c r="L2" s="1703"/>
      <c r="M2" s="1703"/>
      <c r="N2" s="1703"/>
      <c r="O2" s="1703"/>
      <c r="P2" s="1703"/>
      <c r="Q2" s="1703"/>
      <c r="R2" s="1703"/>
      <c r="S2" s="1703"/>
      <c r="T2" s="1703"/>
      <c r="U2" s="1703"/>
      <c r="V2" s="1703"/>
      <c r="W2" s="1703"/>
      <c r="X2" s="1703"/>
    </row>
    <row r="3" spans="1:24" s="485" customFormat="1" ht="37.5" customHeight="1" x14ac:dyDescent="0.2">
      <c r="A3" s="490"/>
      <c r="B3" s="490"/>
      <c r="C3" s="490"/>
      <c r="D3" s="1704"/>
      <c r="E3" s="1705"/>
      <c r="F3" s="1705"/>
      <c r="G3" s="1705"/>
      <c r="H3" s="1705"/>
      <c r="I3" s="1705"/>
      <c r="J3" s="1705"/>
      <c r="K3" s="1705"/>
      <c r="L3" s="1705"/>
      <c r="M3" s="1705"/>
      <c r="N3" s="1705"/>
      <c r="O3" s="1705"/>
      <c r="P3" s="1705"/>
      <c r="Q3" s="1705"/>
      <c r="R3" s="1705"/>
      <c r="S3" s="1705"/>
      <c r="T3" s="1705"/>
      <c r="U3" s="1705"/>
      <c r="V3" s="1705"/>
      <c r="W3" s="1705"/>
      <c r="X3" s="1705"/>
    </row>
    <row r="4" spans="1:24" s="485" customFormat="1" ht="12.75" x14ac:dyDescent="0.2">
      <c r="A4" s="1706" t="s">
        <v>1339</v>
      </c>
      <c r="B4" s="1707"/>
      <c r="C4" s="1707"/>
      <c r="D4" s="1707"/>
      <c r="E4" s="1708"/>
      <c r="F4" s="1706" t="s">
        <v>1338</v>
      </c>
      <c r="G4" s="1707"/>
      <c r="H4" s="1707"/>
      <c r="I4" s="1707"/>
      <c r="J4" s="1708"/>
      <c r="K4" s="657"/>
      <c r="L4" s="1706" t="s">
        <v>1337</v>
      </c>
      <c r="M4" s="1707"/>
      <c r="N4" s="1707"/>
      <c r="O4" s="1707"/>
      <c r="P4" s="1707"/>
      <c r="Q4" s="1707"/>
      <c r="R4" s="1707"/>
      <c r="S4" s="1707"/>
      <c r="T4" s="1707"/>
      <c r="U4" s="1707"/>
      <c r="V4" s="1707"/>
      <c r="W4" s="1707"/>
      <c r="X4" s="1707"/>
    </row>
    <row r="5" spans="1:24" s="485" customFormat="1" ht="12.75" x14ac:dyDescent="0.2">
      <c r="A5" s="560"/>
      <c r="B5" s="560"/>
      <c r="C5" s="560"/>
      <c r="D5" s="560"/>
      <c r="E5" s="560"/>
      <c r="F5" s="560"/>
      <c r="G5" s="560"/>
      <c r="H5" s="560"/>
      <c r="I5" s="560"/>
      <c r="J5" s="560"/>
      <c r="K5" s="560"/>
      <c r="L5" s="560"/>
      <c r="M5" s="560"/>
      <c r="N5" s="560"/>
      <c r="O5" s="560"/>
      <c r="P5" s="560"/>
      <c r="Q5" s="560"/>
      <c r="R5" s="560"/>
      <c r="S5" s="560"/>
      <c r="T5" s="560"/>
      <c r="U5" s="560"/>
      <c r="V5" s="560"/>
      <c r="W5" s="560"/>
      <c r="X5" s="560"/>
    </row>
    <row r="6" spans="1:24" s="485" customFormat="1" ht="41.25" customHeight="1" x14ac:dyDescent="0.2">
      <c r="A6" s="1709" t="s">
        <v>66</v>
      </c>
      <c r="B6" s="1711"/>
      <c r="C6" s="1710"/>
      <c r="D6" s="561" t="s">
        <v>1401</v>
      </c>
      <c r="E6" s="1709" t="s">
        <v>64</v>
      </c>
      <c r="F6" s="1710"/>
      <c r="G6" s="830"/>
      <c r="H6" s="561" t="s">
        <v>1512</v>
      </c>
      <c r="I6" s="1709" t="s">
        <v>2</v>
      </c>
      <c r="J6" s="1710"/>
      <c r="K6" s="656"/>
      <c r="L6" s="562" t="s">
        <v>1406</v>
      </c>
      <c r="M6" s="563"/>
      <c r="N6" s="563"/>
      <c r="O6" s="563"/>
      <c r="P6" s="563"/>
      <c r="Q6" s="563"/>
      <c r="R6" s="563"/>
      <c r="S6" s="563"/>
      <c r="T6" s="563"/>
      <c r="U6" s="563"/>
      <c r="V6" s="563"/>
      <c r="W6" s="563"/>
      <c r="X6" s="564"/>
    </row>
    <row r="7" spans="1:24" s="485" customFormat="1" ht="58.5" customHeight="1" x14ac:dyDescent="0.2">
      <c r="A7" s="489" t="s">
        <v>176</v>
      </c>
      <c r="B7" s="565" t="s">
        <v>61</v>
      </c>
      <c r="C7" s="565" t="s">
        <v>71</v>
      </c>
      <c r="D7" s="565" t="s">
        <v>60</v>
      </c>
      <c r="E7" s="565" t="s">
        <v>59</v>
      </c>
      <c r="F7" s="565" t="s">
        <v>58</v>
      </c>
      <c r="G7" s="565" t="s">
        <v>1925</v>
      </c>
      <c r="H7" s="565" t="s">
        <v>57</v>
      </c>
      <c r="I7" s="565" t="s">
        <v>1779</v>
      </c>
      <c r="J7" s="565" t="s">
        <v>56</v>
      </c>
      <c r="K7" s="565" t="s">
        <v>1</v>
      </c>
      <c r="L7" s="565" t="s">
        <v>55</v>
      </c>
      <c r="M7" s="565" t="s">
        <v>54</v>
      </c>
      <c r="N7" s="565" t="s">
        <v>53</v>
      </c>
      <c r="O7" s="565" t="s">
        <v>52</v>
      </c>
      <c r="P7" s="565" t="s">
        <v>51</v>
      </c>
      <c r="Q7" s="565" t="s">
        <v>50</v>
      </c>
      <c r="R7" s="565" t="s">
        <v>49</v>
      </c>
      <c r="S7" s="565" t="s">
        <v>48</v>
      </c>
      <c r="T7" s="565" t="s">
        <v>47</v>
      </c>
      <c r="U7" s="40" t="s">
        <v>46</v>
      </c>
      <c r="V7" s="40" t="s">
        <v>45</v>
      </c>
      <c r="W7" s="40" t="s">
        <v>44</v>
      </c>
      <c r="X7" s="40" t="s">
        <v>43</v>
      </c>
    </row>
    <row r="8" spans="1:24" s="485" customFormat="1" ht="87.95" customHeight="1" x14ac:dyDescent="0.2">
      <c r="A8" s="488">
        <v>1</v>
      </c>
      <c r="B8" s="486"/>
      <c r="C8" s="486"/>
      <c r="D8" s="487" t="s">
        <v>1336</v>
      </c>
      <c r="E8" s="570"/>
      <c r="F8" s="571"/>
      <c r="G8" s="571"/>
      <c r="H8" s="571"/>
      <c r="I8" s="571"/>
      <c r="J8" s="571"/>
      <c r="K8" s="571"/>
      <c r="L8" s="571"/>
      <c r="M8" s="571"/>
      <c r="N8" s="571"/>
      <c r="O8" s="571"/>
      <c r="P8" s="571"/>
      <c r="Q8" s="571"/>
      <c r="R8" s="571"/>
      <c r="S8" s="571"/>
      <c r="T8" s="571"/>
      <c r="U8" s="571"/>
      <c r="V8" s="571"/>
      <c r="W8" s="571"/>
      <c r="X8" s="571"/>
    </row>
    <row r="9" spans="1:24" ht="48.95" customHeight="1" x14ac:dyDescent="0.2">
      <c r="A9" s="474" t="s">
        <v>1298</v>
      </c>
      <c r="B9" s="662" t="s">
        <v>31</v>
      </c>
      <c r="C9" s="662" t="s">
        <v>30</v>
      </c>
      <c r="D9" s="663" t="s">
        <v>1335</v>
      </c>
      <c r="E9" s="1695" t="s">
        <v>1334</v>
      </c>
      <c r="F9" s="1695" t="s">
        <v>1333</v>
      </c>
      <c r="G9" s="1429">
        <v>1</v>
      </c>
      <c r="H9" s="1687" t="s">
        <v>1332</v>
      </c>
      <c r="I9" s="1692" t="s">
        <v>1759</v>
      </c>
      <c r="J9" s="1429">
        <v>1</v>
      </c>
      <c r="K9" s="1676" t="s">
        <v>1800</v>
      </c>
      <c r="L9" s="1715">
        <v>43252</v>
      </c>
      <c r="M9" s="1715">
        <v>43830</v>
      </c>
      <c r="N9" s="1712">
        <f t="shared" ref="N9:N23" si="0">(M9-L9)/7</f>
        <v>82.571428571428569</v>
      </c>
      <c r="O9" s="1718">
        <v>43641</v>
      </c>
      <c r="P9" s="1712">
        <f>(O9-L9)/7-N9</f>
        <v>-27</v>
      </c>
      <c r="Q9" s="1726" t="str">
        <f ca="1">IF((M9-TODAY())/7&gt;=N9/4,"En tiempo","Alerta")</f>
        <v>Alerta</v>
      </c>
      <c r="R9" s="1681">
        <v>0.45</v>
      </c>
      <c r="S9" s="1729">
        <f>IF(R9/J9&gt;1,1,+R9/J9)</f>
        <v>0.45</v>
      </c>
      <c r="T9" s="1681"/>
      <c r="U9" s="1684" t="str">
        <f>IF(T19&lt;=M9,"Cumple","Incumple")</f>
        <v>Cumple</v>
      </c>
      <c r="V9" s="1721"/>
      <c r="W9" s="1621" t="s">
        <v>2186</v>
      </c>
      <c r="X9" s="1721"/>
    </row>
    <row r="10" spans="1:24" ht="71.45" customHeight="1" x14ac:dyDescent="0.2">
      <c r="A10" s="474" t="s">
        <v>1293</v>
      </c>
      <c r="B10" s="662" t="s">
        <v>31</v>
      </c>
      <c r="C10" s="662" t="s">
        <v>30</v>
      </c>
      <c r="D10" s="663" t="s">
        <v>1331</v>
      </c>
      <c r="E10" s="1696"/>
      <c r="F10" s="1696"/>
      <c r="G10" s="1675"/>
      <c r="H10" s="1688"/>
      <c r="I10" s="1693"/>
      <c r="J10" s="1675"/>
      <c r="K10" s="1677"/>
      <c r="L10" s="1716"/>
      <c r="M10" s="1716"/>
      <c r="N10" s="1713">
        <f t="shared" si="0"/>
        <v>0</v>
      </c>
      <c r="O10" s="1719"/>
      <c r="P10" s="1713">
        <f t="shared" ref="P10:P23" si="1">(O10-L10)/7-N10</f>
        <v>0</v>
      </c>
      <c r="Q10" s="1727"/>
      <c r="R10" s="1682"/>
      <c r="S10" s="1730" t="e">
        <f t="shared" ref="S10:S23" si="2">IF(R10/J10&gt;1,1,+R10/J10)</f>
        <v>#DIV/0!</v>
      </c>
      <c r="T10" s="1682"/>
      <c r="U10" s="1685"/>
      <c r="V10" s="1722"/>
      <c r="W10" s="1724"/>
      <c r="X10" s="1722"/>
    </row>
    <row r="11" spans="1:24" s="116" customFormat="1" ht="52.5" customHeight="1" x14ac:dyDescent="0.2">
      <c r="A11" s="474" t="s">
        <v>1330</v>
      </c>
      <c r="B11" s="662" t="s">
        <v>31</v>
      </c>
      <c r="C11" s="662" t="s">
        <v>30</v>
      </c>
      <c r="D11" s="664" t="s">
        <v>1329</v>
      </c>
      <c r="E11" s="1696"/>
      <c r="F11" s="1696"/>
      <c r="G11" s="1430"/>
      <c r="H11" s="1689"/>
      <c r="I11" s="1694"/>
      <c r="J11" s="1430"/>
      <c r="K11" s="1678"/>
      <c r="L11" s="1717"/>
      <c r="M11" s="1717"/>
      <c r="N11" s="1714">
        <f t="shared" si="0"/>
        <v>0</v>
      </c>
      <c r="O11" s="1720"/>
      <c r="P11" s="1714">
        <f t="shared" si="1"/>
        <v>0</v>
      </c>
      <c r="Q11" s="1728"/>
      <c r="R11" s="1683"/>
      <c r="S11" s="1731" t="e">
        <f t="shared" si="2"/>
        <v>#DIV/0!</v>
      </c>
      <c r="T11" s="1683"/>
      <c r="U11" s="1686"/>
      <c r="V11" s="1723"/>
      <c r="W11" s="1725"/>
      <c r="X11" s="1723"/>
    </row>
    <row r="12" spans="1:24" ht="90.75" customHeight="1" x14ac:dyDescent="0.2">
      <c r="A12" s="474" t="s">
        <v>1328</v>
      </c>
      <c r="B12" s="662" t="s">
        <v>31</v>
      </c>
      <c r="C12" s="662" t="s">
        <v>30</v>
      </c>
      <c r="D12" s="663" t="s">
        <v>1704</v>
      </c>
      <c r="E12" s="1696"/>
      <c r="F12" s="1696"/>
      <c r="G12" s="828">
        <v>2</v>
      </c>
      <c r="H12" s="665" t="s">
        <v>1327</v>
      </c>
      <c r="I12" s="690" t="s">
        <v>1780</v>
      </c>
      <c r="J12" s="371">
        <v>2</v>
      </c>
      <c r="K12" s="688" t="s">
        <v>1801</v>
      </c>
      <c r="L12" s="468">
        <v>43252</v>
      </c>
      <c r="M12" s="468">
        <v>43830</v>
      </c>
      <c r="N12" s="467">
        <f t="shared" si="0"/>
        <v>82.571428571428569</v>
      </c>
      <c r="O12" s="468">
        <v>43641</v>
      </c>
      <c r="P12" s="467">
        <f t="shared" si="1"/>
        <v>-27</v>
      </c>
      <c r="Q12" s="566" t="str">
        <f ca="1">IF((M12-TODAY())/7&gt;=N12/4,"En tiempo","Alerta")</f>
        <v>Alerta</v>
      </c>
      <c r="R12" s="467">
        <v>2</v>
      </c>
      <c r="S12" s="462">
        <f>IF(R12/J12&gt;1,1,+R12/J12)</f>
        <v>1</v>
      </c>
      <c r="T12" s="468">
        <v>43369</v>
      </c>
      <c r="U12" s="567" t="str">
        <f>IF(T12&lt;=M12,"Cumple","Incumple")</f>
        <v>Cumple</v>
      </c>
      <c r="V12" s="463"/>
      <c r="W12" s="667" t="s">
        <v>1705</v>
      </c>
      <c r="X12" s="463"/>
    </row>
    <row r="13" spans="1:24" ht="63.75" x14ac:dyDescent="0.2">
      <c r="A13" s="167" t="s">
        <v>1290</v>
      </c>
      <c r="B13" s="662" t="s">
        <v>31</v>
      </c>
      <c r="C13" s="662" t="s">
        <v>30</v>
      </c>
      <c r="D13" s="663" t="s">
        <v>1326</v>
      </c>
      <c r="E13" s="1697"/>
      <c r="F13" s="1697"/>
      <c r="G13" s="828">
        <v>3</v>
      </c>
      <c r="H13" s="666" t="s">
        <v>1325</v>
      </c>
      <c r="I13" s="690" t="s">
        <v>1759</v>
      </c>
      <c r="J13" s="371">
        <v>1</v>
      </c>
      <c r="K13" s="688" t="s">
        <v>1801</v>
      </c>
      <c r="L13" s="468">
        <v>43252</v>
      </c>
      <c r="M13" s="468">
        <v>43830</v>
      </c>
      <c r="N13" s="467">
        <f t="shared" si="0"/>
        <v>82.571428571428569</v>
      </c>
      <c r="O13" s="468">
        <v>43641</v>
      </c>
      <c r="P13" s="467">
        <f t="shared" si="1"/>
        <v>-27</v>
      </c>
      <c r="Q13" s="566" t="str">
        <f t="shared" ref="Q13" ca="1" si="3">IF((M13-TODAY())/7&gt;=N13/4,"En tiempo","Alerta")</f>
        <v>Alerta</v>
      </c>
      <c r="R13" s="484">
        <v>0.35</v>
      </c>
      <c r="S13" s="462">
        <f t="shared" si="2"/>
        <v>0.35</v>
      </c>
      <c r="T13" s="484"/>
      <c r="U13" s="567" t="str">
        <f t="shared" ref="U13:U35" si="4">IF(T13&lt;=M13,"Cumple","Incumple")</f>
        <v>Cumple</v>
      </c>
      <c r="V13" s="463"/>
      <c r="W13" s="654" t="s">
        <v>2186</v>
      </c>
      <c r="X13" s="463"/>
    </row>
    <row r="14" spans="1:24" ht="138" customHeight="1" x14ac:dyDescent="0.2">
      <c r="A14" s="1698">
        <v>2</v>
      </c>
      <c r="B14" s="662" t="s">
        <v>31</v>
      </c>
      <c r="C14" s="662" t="s">
        <v>30</v>
      </c>
      <c r="D14" s="1698" t="s">
        <v>1324</v>
      </c>
      <c r="E14" s="1698" t="s">
        <v>1323</v>
      </c>
      <c r="F14" s="1698" t="s">
        <v>1322</v>
      </c>
      <c r="G14" s="461">
        <v>4</v>
      </c>
      <c r="H14" s="1690" t="s">
        <v>1321</v>
      </c>
      <c r="I14" s="691" t="s">
        <v>1781</v>
      </c>
      <c r="J14" s="482">
        <v>1</v>
      </c>
      <c r="K14" s="1679" t="s">
        <v>1802</v>
      </c>
      <c r="L14" s="468">
        <v>43252</v>
      </c>
      <c r="M14" s="468">
        <v>43830</v>
      </c>
      <c r="N14" s="467">
        <f t="shared" si="0"/>
        <v>82.571428571428569</v>
      </c>
      <c r="O14" s="468">
        <v>43641</v>
      </c>
      <c r="P14" s="467">
        <f t="shared" si="1"/>
        <v>-27</v>
      </c>
      <c r="Q14" s="566" t="str">
        <f ca="1">IF((M14-TODAY())/7&gt;=N14/4,"En tiempo","Alerta")</f>
        <v>Alerta</v>
      </c>
      <c r="R14" s="479">
        <v>0.5</v>
      </c>
      <c r="S14" s="462">
        <f t="shared" si="2"/>
        <v>0.5</v>
      </c>
      <c r="T14" s="468">
        <v>43369</v>
      </c>
      <c r="U14" s="567" t="str">
        <f t="shared" si="4"/>
        <v>Cumple</v>
      </c>
      <c r="V14" s="463"/>
      <c r="W14" s="654" t="s">
        <v>2187</v>
      </c>
      <c r="X14" s="463"/>
    </row>
    <row r="15" spans="1:24" ht="114" customHeight="1" x14ac:dyDescent="0.2">
      <c r="A15" s="1699"/>
      <c r="B15" s="662" t="s">
        <v>31</v>
      </c>
      <c r="C15" s="662" t="s">
        <v>30</v>
      </c>
      <c r="D15" s="1699"/>
      <c r="E15" s="1699"/>
      <c r="F15" s="1699"/>
      <c r="G15" s="461">
        <v>5</v>
      </c>
      <c r="H15" s="1691"/>
      <c r="I15" s="691" t="s">
        <v>1782</v>
      </c>
      <c r="J15" s="482">
        <v>1</v>
      </c>
      <c r="K15" s="1680"/>
      <c r="L15" s="468">
        <v>43252</v>
      </c>
      <c r="M15" s="468">
        <v>43830</v>
      </c>
      <c r="N15" s="467">
        <f t="shared" si="0"/>
        <v>82.571428571428569</v>
      </c>
      <c r="O15" s="468">
        <v>43641</v>
      </c>
      <c r="P15" s="467">
        <f t="shared" si="1"/>
        <v>-27</v>
      </c>
      <c r="Q15" s="566" t="str">
        <f t="shared" ref="Q15:Q23" ca="1" si="5">IF((M15-TODAY())/7&gt;=N15/4,"En tiempo","Alerta")</f>
        <v>Alerta</v>
      </c>
      <c r="R15" s="479">
        <v>0.5</v>
      </c>
      <c r="S15" s="462">
        <f t="shared" si="2"/>
        <v>0.5</v>
      </c>
      <c r="T15" s="468">
        <v>43369</v>
      </c>
      <c r="U15" s="567" t="str">
        <f t="shared" si="4"/>
        <v>Cumple</v>
      </c>
      <c r="V15" s="463"/>
      <c r="W15" s="964" t="s">
        <v>2187</v>
      </c>
      <c r="X15" s="463"/>
    </row>
    <row r="16" spans="1:24" ht="114" customHeight="1" x14ac:dyDescent="0.2">
      <c r="A16" s="1699"/>
      <c r="B16" s="662" t="s">
        <v>31</v>
      </c>
      <c r="C16" s="662" t="s">
        <v>30</v>
      </c>
      <c r="D16" s="1699"/>
      <c r="E16" s="1699"/>
      <c r="F16" s="1699"/>
      <c r="G16" s="461">
        <v>6</v>
      </c>
      <c r="H16" s="1691"/>
      <c r="I16" s="691" t="s">
        <v>1783</v>
      </c>
      <c r="J16" s="482">
        <v>1</v>
      </c>
      <c r="K16" s="1680"/>
      <c r="L16" s="468">
        <v>43252</v>
      </c>
      <c r="M16" s="468">
        <v>43830</v>
      </c>
      <c r="N16" s="467">
        <f t="shared" si="0"/>
        <v>82.571428571428569</v>
      </c>
      <c r="O16" s="468">
        <v>43641</v>
      </c>
      <c r="P16" s="467">
        <f t="shared" si="1"/>
        <v>-27</v>
      </c>
      <c r="Q16" s="566" t="str">
        <f t="shared" ca="1" si="5"/>
        <v>Alerta</v>
      </c>
      <c r="R16" s="479">
        <v>0.05</v>
      </c>
      <c r="S16" s="462">
        <f>IF(R16/J16&gt;1,1,+R16/J16)</f>
        <v>0.05</v>
      </c>
      <c r="T16" s="479"/>
      <c r="U16" s="567" t="str">
        <f t="shared" si="4"/>
        <v>Cumple</v>
      </c>
      <c r="V16" s="463"/>
      <c r="W16" s="964" t="s">
        <v>2188</v>
      </c>
      <c r="X16" s="463"/>
    </row>
    <row r="17" spans="1:24" ht="87.95" customHeight="1" x14ac:dyDescent="0.2">
      <c r="A17" s="461">
        <v>3</v>
      </c>
      <c r="B17" s="662" t="s">
        <v>31</v>
      </c>
      <c r="C17" s="662" t="s">
        <v>30</v>
      </c>
      <c r="D17" s="471" t="s">
        <v>1320</v>
      </c>
      <c r="E17" s="461" t="s">
        <v>1319</v>
      </c>
      <c r="F17" s="461" t="s">
        <v>1318</v>
      </c>
      <c r="G17" s="829">
        <v>7</v>
      </c>
      <c r="H17" s="483" t="s">
        <v>1317</v>
      </c>
      <c r="I17" s="691" t="s">
        <v>1784</v>
      </c>
      <c r="J17" s="482">
        <v>1</v>
      </c>
      <c r="K17" s="689" t="s">
        <v>1803</v>
      </c>
      <c r="L17" s="468">
        <v>43252</v>
      </c>
      <c r="M17" s="468">
        <v>43830</v>
      </c>
      <c r="N17" s="467">
        <f t="shared" si="0"/>
        <v>82.571428571428569</v>
      </c>
      <c r="O17" s="468">
        <v>43641</v>
      </c>
      <c r="P17" s="467">
        <f t="shared" si="1"/>
        <v>-27</v>
      </c>
      <c r="Q17" s="566" t="str">
        <f t="shared" ca="1" si="5"/>
        <v>Alerta</v>
      </c>
      <c r="R17" s="479">
        <v>1</v>
      </c>
      <c r="S17" s="462">
        <f t="shared" si="2"/>
        <v>1</v>
      </c>
      <c r="T17" s="468">
        <v>43369</v>
      </c>
      <c r="U17" s="567" t="str">
        <f t="shared" si="4"/>
        <v>Cumple</v>
      </c>
      <c r="V17" s="463"/>
      <c r="W17" s="654" t="s">
        <v>1706</v>
      </c>
      <c r="X17" s="463"/>
    </row>
    <row r="18" spans="1:24" ht="100.5" customHeight="1" x14ac:dyDescent="0.2">
      <c r="A18" s="1698">
        <v>4</v>
      </c>
      <c r="B18" s="662" t="s">
        <v>31</v>
      </c>
      <c r="C18" s="662" t="s">
        <v>30</v>
      </c>
      <c r="D18" s="1698" t="s">
        <v>1316</v>
      </c>
      <c r="E18" s="1698" t="s">
        <v>1315</v>
      </c>
      <c r="F18" s="461" t="s">
        <v>2192</v>
      </c>
      <c r="G18" s="829">
        <v>8</v>
      </c>
      <c r="H18" s="483" t="s">
        <v>2191</v>
      </c>
      <c r="I18" s="691" t="s">
        <v>2190</v>
      </c>
      <c r="J18" s="482">
        <v>9</v>
      </c>
      <c r="K18" s="689" t="s">
        <v>1801</v>
      </c>
      <c r="L18" s="468">
        <v>43252</v>
      </c>
      <c r="M18" s="468">
        <v>43830</v>
      </c>
      <c r="N18" s="467">
        <f t="shared" si="0"/>
        <v>82.571428571428569</v>
      </c>
      <c r="O18" s="468">
        <v>43641</v>
      </c>
      <c r="P18" s="467">
        <f t="shared" si="1"/>
        <v>-27</v>
      </c>
      <c r="Q18" s="566" t="str">
        <f t="shared" ca="1" si="5"/>
        <v>Alerta</v>
      </c>
      <c r="R18" s="479">
        <v>4</v>
      </c>
      <c r="S18" s="462">
        <f t="shared" si="2"/>
        <v>0.44444444444444442</v>
      </c>
      <c r="T18" s="479"/>
      <c r="U18" s="567" t="str">
        <f t="shared" si="4"/>
        <v>Cumple</v>
      </c>
      <c r="V18" s="463"/>
      <c r="W18" s="654" t="s">
        <v>2189</v>
      </c>
      <c r="X18" s="463"/>
    </row>
    <row r="19" spans="1:24" ht="103.5" customHeight="1" x14ac:dyDescent="0.2">
      <c r="A19" s="1699"/>
      <c r="B19" s="662" t="s">
        <v>31</v>
      </c>
      <c r="C19" s="662" t="s">
        <v>30</v>
      </c>
      <c r="D19" s="1699"/>
      <c r="E19" s="1699"/>
      <c r="F19" s="461" t="s">
        <v>1314</v>
      </c>
      <c r="G19" s="829">
        <v>9</v>
      </c>
      <c r="H19" s="483" t="s">
        <v>1313</v>
      </c>
      <c r="I19" s="691" t="s">
        <v>1785</v>
      </c>
      <c r="J19" s="482">
        <v>1</v>
      </c>
      <c r="K19" s="689" t="s">
        <v>1804</v>
      </c>
      <c r="L19" s="468">
        <v>43252</v>
      </c>
      <c r="M19" s="468">
        <v>43830</v>
      </c>
      <c r="N19" s="467">
        <f t="shared" si="0"/>
        <v>82.571428571428569</v>
      </c>
      <c r="O19" s="468">
        <v>43641</v>
      </c>
      <c r="P19" s="467">
        <f t="shared" si="1"/>
        <v>-27</v>
      </c>
      <c r="Q19" s="566" t="str">
        <f t="shared" ca="1" si="5"/>
        <v>Alerta</v>
      </c>
      <c r="R19" s="479">
        <v>1</v>
      </c>
      <c r="S19" s="462">
        <f t="shared" si="2"/>
        <v>1</v>
      </c>
      <c r="T19" s="468">
        <v>43369</v>
      </c>
      <c r="U19" s="567" t="str">
        <f t="shared" si="4"/>
        <v>Cumple</v>
      </c>
      <c r="V19" s="463"/>
      <c r="W19" s="310" t="s">
        <v>1312</v>
      </c>
      <c r="X19" s="463"/>
    </row>
    <row r="20" spans="1:24" ht="84" customHeight="1" x14ac:dyDescent="0.2">
      <c r="A20" s="1699"/>
      <c r="B20" s="662" t="s">
        <v>31</v>
      </c>
      <c r="C20" s="662" t="s">
        <v>30</v>
      </c>
      <c r="D20" s="1699"/>
      <c r="E20" s="1699"/>
      <c r="F20" s="461" t="s">
        <v>1311</v>
      </c>
      <c r="G20" s="829">
        <v>10</v>
      </c>
      <c r="H20" s="483" t="s">
        <v>1310</v>
      </c>
      <c r="I20" s="691" t="s">
        <v>1786</v>
      </c>
      <c r="J20" s="482">
        <v>1</v>
      </c>
      <c r="K20" s="689" t="s">
        <v>1804</v>
      </c>
      <c r="L20" s="468">
        <v>43252</v>
      </c>
      <c r="M20" s="468">
        <v>43830</v>
      </c>
      <c r="N20" s="467">
        <f t="shared" si="0"/>
        <v>82.571428571428569</v>
      </c>
      <c r="O20" s="468">
        <v>43641</v>
      </c>
      <c r="P20" s="467">
        <f t="shared" si="1"/>
        <v>-27</v>
      </c>
      <c r="Q20" s="566" t="str">
        <f t="shared" ca="1" si="5"/>
        <v>Alerta</v>
      </c>
      <c r="R20" s="479">
        <v>0</v>
      </c>
      <c r="S20" s="462">
        <f t="shared" si="2"/>
        <v>0</v>
      </c>
      <c r="T20" s="479"/>
      <c r="U20" s="567" t="str">
        <f t="shared" si="4"/>
        <v>Cumple</v>
      </c>
      <c r="V20" s="463"/>
      <c r="W20" s="669" t="s">
        <v>2193</v>
      </c>
      <c r="X20" s="463"/>
    </row>
    <row r="21" spans="1:24" ht="84.6" customHeight="1" x14ac:dyDescent="0.2">
      <c r="A21" s="461">
        <v>5</v>
      </c>
      <c r="B21" s="662" t="s">
        <v>31</v>
      </c>
      <c r="C21" s="662" t="s">
        <v>30</v>
      </c>
      <c r="D21" s="471" t="s">
        <v>1309</v>
      </c>
      <c r="E21" s="461" t="s">
        <v>1308</v>
      </c>
      <c r="F21" s="461" t="s">
        <v>1307</v>
      </c>
      <c r="G21" s="829">
        <v>11</v>
      </c>
      <c r="H21" s="483" t="s">
        <v>1306</v>
      </c>
      <c r="I21" s="691" t="s">
        <v>1787</v>
      </c>
      <c r="J21" s="482">
        <v>1</v>
      </c>
      <c r="K21" s="689" t="s">
        <v>1805</v>
      </c>
      <c r="L21" s="468">
        <v>43252</v>
      </c>
      <c r="M21" s="468">
        <v>43830</v>
      </c>
      <c r="N21" s="467">
        <f t="shared" si="0"/>
        <v>82.571428571428569</v>
      </c>
      <c r="O21" s="468">
        <v>43369</v>
      </c>
      <c r="P21" s="467">
        <f t="shared" si="1"/>
        <v>-65.857142857142861</v>
      </c>
      <c r="Q21" s="566" t="str">
        <f t="shared" ca="1" si="5"/>
        <v>Alerta</v>
      </c>
      <c r="R21" s="479">
        <v>1</v>
      </c>
      <c r="S21" s="462">
        <f t="shared" si="2"/>
        <v>1</v>
      </c>
      <c r="T21" s="965">
        <v>43784</v>
      </c>
      <c r="U21" s="567" t="str">
        <f t="shared" si="4"/>
        <v>Cumple</v>
      </c>
      <c r="V21" s="463"/>
      <c r="W21" s="964" t="s">
        <v>2194</v>
      </c>
      <c r="X21" s="463"/>
    </row>
    <row r="22" spans="1:24" ht="70.5" customHeight="1" x14ac:dyDescent="0.2">
      <c r="A22" s="461">
        <v>6</v>
      </c>
      <c r="B22" s="662" t="s">
        <v>31</v>
      </c>
      <c r="C22" s="662" t="s">
        <v>30</v>
      </c>
      <c r="D22" s="471" t="s">
        <v>1305</v>
      </c>
      <c r="E22" s="461" t="s">
        <v>1304</v>
      </c>
      <c r="F22" s="461" t="s">
        <v>1303</v>
      </c>
      <c r="G22" s="461">
        <v>12</v>
      </c>
      <c r="H22" s="470" t="s">
        <v>1302</v>
      </c>
      <c r="I22" s="691" t="s">
        <v>1788</v>
      </c>
      <c r="J22" s="465">
        <v>1</v>
      </c>
      <c r="K22" s="689" t="s">
        <v>1806</v>
      </c>
      <c r="L22" s="468">
        <v>43252</v>
      </c>
      <c r="M22" s="468">
        <v>43830</v>
      </c>
      <c r="N22" s="467">
        <f t="shared" si="0"/>
        <v>82.571428571428569</v>
      </c>
      <c r="O22" s="468">
        <v>43641</v>
      </c>
      <c r="P22" s="467">
        <f t="shared" si="1"/>
        <v>-27</v>
      </c>
      <c r="Q22" s="566" t="str">
        <f t="shared" ca="1" si="5"/>
        <v>Alerta</v>
      </c>
      <c r="R22" s="479">
        <v>1</v>
      </c>
      <c r="S22" s="832">
        <f t="shared" si="2"/>
        <v>1</v>
      </c>
      <c r="T22" s="468">
        <v>43369</v>
      </c>
      <c r="U22" s="567" t="str">
        <f t="shared" si="4"/>
        <v>Cumple</v>
      </c>
      <c r="V22" s="463"/>
      <c r="W22" s="310" t="s">
        <v>1708</v>
      </c>
      <c r="X22" s="463"/>
    </row>
    <row r="23" spans="1:24" ht="92.1" customHeight="1" x14ac:dyDescent="0.2">
      <c r="A23" s="461">
        <v>7</v>
      </c>
      <c r="B23" s="662" t="s">
        <v>31</v>
      </c>
      <c r="C23" s="662" t="s">
        <v>30</v>
      </c>
      <c r="D23" s="471" t="s">
        <v>1301</v>
      </c>
      <c r="E23" s="481" t="s">
        <v>1300</v>
      </c>
      <c r="F23" s="481" t="s">
        <v>1709</v>
      </c>
      <c r="G23" s="481">
        <v>13</v>
      </c>
      <c r="H23" s="470" t="s">
        <v>1710</v>
      </c>
      <c r="I23" s="692" t="s">
        <v>1789</v>
      </c>
      <c r="J23" s="480">
        <v>1</v>
      </c>
      <c r="K23" s="689" t="s">
        <v>1807</v>
      </c>
      <c r="L23" s="468">
        <v>43252</v>
      </c>
      <c r="M23" s="468">
        <v>43830</v>
      </c>
      <c r="N23" s="467">
        <f t="shared" si="0"/>
        <v>82.571428571428569</v>
      </c>
      <c r="O23" s="468">
        <v>43369</v>
      </c>
      <c r="P23" s="467">
        <f t="shared" si="1"/>
        <v>-65.857142857142861</v>
      </c>
      <c r="Q23" s="566" t="str">
        <f t="shared" ca="1" si="5"/>
        <v>Alerta</v>
      </c>
      <c r="R23" s="479">
        <v>0</v>
      </c>
      <c r="S23" s="462">
        <f t="shared" si="2"/>
        <v>0</v>
      </c>
      <c r="T23" s="479"/>
      <c r="U23" s="567" t="str">
        <f t="shared" si="4"/>
        <v>Cumple</v>
      </c>
      <c r="V23" s="463"/>
      <c r="W23" s="670" t="s">
        <v>1707</v>
      </c>
      <c r="X23" s="463"/>
    </row>
    <row r="24" spans="1:24" ht="51.75" customHeight="1" x14ac:dyDescent="0.2">
      <c r="A24" s="475">
        <v>8</v>
      </c>
      <c r="B24" s="662" t="s">
        <v>31</v>
      </c>
      <c r="C24" s="662" t="s">
        <v>30</v>
      </c>
      <c r="D24" s="478" t="s">
        <v>1299</v>
      </c>
      <c r="E24" s="572"/>
      <c r="F24" s="573"/>
      <c r="G24" s="573"/>
      <c r="H24" s="573"/>
      <c r="I24" s="693"/>
      <c r="J24" s="573"/>
      <c r="K24" s="696"/>
      <c r="L24" s="573"/>
      <c r="M24" s="573"/>
      <c r="N24" s="573"/>
      <c r="O24" s="573"/>
      <c r="P24" s="573"/>
      <c r="Q24" s="573"/>
      <c r="R24" s="573"/>
      <c r="S24" s="573"/>
      <c r="T24" s="573"/>
      <c r="U24" s="568">
        <f>(COUNTIF(U12:U23,"Cumple")*100%)/COUNTA(U12:U23)</f>
        <v>1</v>
      </c>
      <c r="V24" s="573"/>
      <c r="W24" s="573"/>
      <c r="X24" s="573"/>
    </row>
    <row r="25" spans="1:24" ht="98.1" customHeight="1" x14ac:dyDescent="0.2">
      <c r="A25" s="167" t="s">
        <v>1298</v>
      </c>
      <c r="B25" s="662" t="s">
        <v>31</v>
      </c>
      <c r="C25" s="662" t="s">
        <v>30</v>
      </c>
      <c r="D25" s="477" t="s">
        <v>1297</v>
      </c>
      <c r="E25" s="1429" t="s">
        <v>1296</v>
      </c>
      <c r="F25" s="167" t="s">
        <v>1295</v>
      </c>
      <c r="G25" s="828">
        <v>14</v>
      </c>
      <c r="H25" s="470" t="s">
        <v>1294</v>
      </c>
      <c r="I25" s="694" t="s">
        <v>1790</v>
      </c>
      <c r="J25" s="63">
        <v>1</v>
      </c>
      <c r="K25" s="688" t="s">
        <v>1804</v>
      </c>
      <c r="L25" s="466">
        <v>43252</v>
      </c>
      <c r="M25" s="468">
        <v>43830</v>
      </c>
      <c r="N25" s="467">
        <f t="shared" ref="N25:N35" si="6">(M25-L25)/7</f>
        <v>82.571428571428569</v>
      </c>
      <c r="O25" s="466">
        <v>43641</v>
      </c>
      <c r="P25" s="467">
        <f t="shared" ref="P25:P35" si="7">(O25-L25)/7-N25</f>
        <v>-27</v>
      </c>
      <c r="Q25" s="566" t="str">
        <f ca="1">IF((M25-TODAY())/7&gt;=N25/4,"En tiempo","Alerta")</f>
        <v>Alerta</v>
      </c>
      <c r="R25" s="465">
        <v>0.45</v>
      </c>
      <c r="S25" s="462">
        <f t="shared" ref="S25:S33" si="8">IF(R25/J25&gt;1,1,+R25/J25)</f>
        <v>0.45</v>
      </c>
      <c r="T25" s="465"/>
      <c r="U25" s="567" t="str">
        <f t="shared" si="4"/>
        <v>Cumple</v>
      </c>
      <c r="V25" s="463"/>
      <c r="W25" s="668" t="s">
        <v>1711</v>
      </c>
      <c r="X25" s="463"/>
    </row>
    <row r="26" spans="1:24" ht="108.75" customHeight="1" x14ac:dyDescent="0.2">
      <c r="A26" s="167" t="s">
        <v>1293</v>
      </c>
      <c r="B26" s="662" t="s">
        <v>31</v>
      </c>
      <c r="C26" s="662" t="s">
        <v>30</v>
      </c>
      <c r="D26" s="63" t="s">
        <v>1292</v>
      </c>
      <c r="E26" s="1675"/>
      <c r="F26" s="461" t="s">
        <v>1291</v>
      </c>
      <c r="G26" s="461">
        <v>15</v>
      </c>
      <c r="H26" s="470" t="s">
        <v>1712</v>
      </c>
      <c r="I26" s="690" t="s">
        <v>1791</v>
      </c>
      <c r="J26" s="467">
        <v>1</v>
      </c>
      <c r="K26" s="688" t="s">
        <v>1808</v>
      </c>
      <c r="L26" s="466">
        <v>43252</v>
      </c>
      <c r="M26" s="468">
        <v>43830</v>
      </c>
      <c r="N26" s="467">
        <f t="shared" si="6"/>
        <v>82.571428571428569</v>
      </c>
      <c r="O26" s="468">
        <v>43641</v>
      </c>
      <c r="P26" s="467">
        <f t="shared" si="7"/>
        <v>-27</v>
      </c>
      <c r="Q26" s="566" t="str">
        <f t="shared" ref="Q26:Q35" ca="1" si="9">IF((M26-TODAY())/7&gt;=N26/4,"En tiempo","Alerta")</f>
        <v>Alerta</v>
      </c>
      <c r="R26" s="465">
        <v>0</v>
      </c>
      <c r="S26" s="462">
        <f t="shared" si="8"/>
        <v>0</v>
      </c>
      <c r="T26" s="465"/>
      <c r="U26" s="567" t="str">
        <f t="shared" si="4"/>
        <v>Cumple</v>
      </c>
      <c r="V26" s="463"/>
      <c r="W26" s="964" t="s">
        <v>2195</v>
      </c>
      <c r="X26" s="463"/>
    </row>
    <row r="27" spans="1:24" s="116" customFormat="1" ht="271.5" customHeight="1" x14ac:dyDescent="0.2">
      <c r="A27" s="167" t="s">
        <v>1290</v>
      </c>
      <c r="B27" s="662" t="s">
        <v>31</v>
      </c>
      <c r="C27" s="662" t="s">
        <v>30</v>
      </c>
      <c r="D27" s="477" t="s">
        <v>1289</v>
      </c>
      <c r="E27" s="1675"/>
      <c r="F27" s="167" t="s">
        <v>1288</v>
      </c>
      <c r="G27" s="828">
        <v>16</v>
      </c>
      <c r="H27" s="470" t="s">
        <v>1287</v>
      </c>
      <c r="I27" s="695" t="s">
        <v>1787</v>
      </c>
      <c r="J27" s="167">
        <v>1</v>
      </c>
      <c r="K27" s="689" t="s">
        <v>1802</v>
      </c>
      <c r="L27" s="466">
        <v>43252</v>
      </c>
      <c r="M27" s="468">
        <v>43830</v>
      </c>
      <c r="N27" s="467">
        <f t="shared" si="6"/>
        <v>82.571428571428569</v>
      </c>
      <c r="O27" s="466">
        <v>43641</v>
      </c>
      <c r="P27" s="467">
        <f t="shared" si="7"/>
        <v>-27</v>
      </c>
      <c r="Q27" s="566" t="str">
        <f t="shared" ca="1" si="9"/>
        <v>Alerta</v>
      </c>
      <c r="R27" s="465">
        <v>0.05</v>
      </c>
      <c r="S27" s="462">
        <f t="shared" si="8"/>
        <v>0.05</v>
      </c>
      <c r="T27" s="465"/>
      <c r="U27" s="567" t="str">
        <f t="shared" si="4"/>
        <v>Cumple</v>
      </c>
      <c r="V27" s="463"/>
      <c r="W27" s="671" t="s">
        <v>2196</v>
      </c>
      <c r="X27" s="463"/>
    </row>
    <row r="28" spans="1:24" s="116" customFormat="1" ht="182.25" customHeight="1" x14ac:dyDescent="0.2">
      <c r="A28" s="167" t="s">
        <v>1286</v>
      </c>
      <c r="B28" s="662" t="s">
        <v>31</v>
      </c>
      <c r="C28" s="662" t="s">
        <v>30</v>
      </c>
      <c r="D28" s="477" t="s">
        <v>1285</v>
      </c>
      <c r="E28" s="1675"/>
      <c r="F28" s="167" t="s">
        <v>1284</v>
      </c>
      <c r="G28" s="828">
        <v>17</v>
      </c>
      <c r="H28" s="470" t="s">
        <v>1283</v>
      </c>
      <c r="I28" s="692" t="s">
        <v>1792</v>
      </c>
      <c r="J28" s="469">
        <v>1</v>
      </c>
      <c r="K28" s="689" t="s">
        <v>1809</v>
      </c>
      <c r="L28" s="466">
        <v>43252</v>
      </c>
      <c r="M28" s="468">
        <v>43830</v>
      </c>
      <c r="N28" s="467">
        <f t="shared" si="6"/>
        <v>82.571428571428569</v>
      </c>
      <c r="O28" s="468">
        <v>43369</v>
      </c>
      <c r="P28" s="467">
        <f t="shared" si="7"/>
        <v>-65.857142857142861</v>
      </c>
      <c r="Q28" s="566" t="str">
        <f t="shared" ca="1" si="9"/>
        <v>Alerta</v>
      </c>
      <c r="R28" s="465">
        <v>0</v>
      </c>
      <c r="S28" s="462">
        <f t="shared" si="8"/>
        <v>0</v>
      </c>
      <c r="T28" s="465"/>
      <c r="U28" s="567" t="str">
        <f t="shared" si="4"/>
        <v>Cumple</v>
      </c>
      <c r="V28" s="463"/>
      <c r="W28" s="672" t="s">
        <v>2197</v>
      </c>
      <c r="X28" s="463"/>
    </row>
    <row r="29" spans="1:24" s="116" customFormat="1" ht="111" customHeight="1" x14ac:dyDescent="0.2">
      <c r="A29" s="167" t="s">
        <v>1282</v>
      </c>
      <c r="B29" s="662" t="s">
        <v>31</v>
      </c>
      <c r="C29" s="662" t="s">
        <v>30</v>
      </c>
      <c r="D29" s="477" t="s">
        <v>1281</v>
      </c>
      <c r="E29" s="1675"/>
      <c r="F29" s="167" t="s">
        <v>1278</v>
      </c>
      <c r="G29" s="826">
        <v>18</v>
      </c>
      <c r="H29" s="483" t="s">
        <v>1265</v>
      </c>
      <c r="I29" s="690" t="s">
        <v>1793</v>
      </c>
      <c r="J29" s="167">
        <v>2</v>
      </c>
      <c r="K29" s="688" t="s">
        <v>1801</v>
      </c>
      <c r="L29" s="466">
        <v>43252</v>
      </c>
      <c r="M29" s="468">
        <v>43830</v>
      </c>
      <c r="N29" s="467">
        <f t="shared" si="6"/>
        <v>82.571428571428569</v>
      </c>
      <c r="O29" s="466">
        <v>43641</v>
      </c>
      <c r="P29" s="467">
        <f t="shared" si="7"/>
        <v>-27</v>
      </c>
      <c r="Q29" s="566" t="str">
        <f t="shared" ca="1" si="9"/>
        <v>Alerta</v>
      </c>
      <c r="R29" s="465">
        <v>1</v>
      </c>
      <c r="S29" s="462">
        <f t="shared" si="8"/>
        <v>0.5</v>
      </c>
      <c r="T29" s="465"/>
      <c r="U29" s="567" t="str">
        <f t="shared" si="4"/>
        <v>Cumple</v>
      </c>
      <c r="V29" s="463"/>
      <c r="W29" s="671" t="s">
        <v>2198</v>
      </c>
      <c r="X29" s="463"/>
    </row>
    <row r="30" spans="1:24" s="116" customFormat="1" ht="117" customHeight="1" x14ac:dyDescent="0.2">
      <c r="A30" s="167" t="s">
        <v>1280</v>
      </c>
      <c r="B30" s="662" t="s">
        <v>31</v>
      </c>
      <c r="C30" s="662" t="s">
        <v>30</v>
      </c>
      <c r="D30" s="477" t="s">
        <v>1279</v>
      </c>
      <c r="E30" s="1430"/>
      <c r="F30" s="167" t="s">
        <v>1278</v>
      </c>
      <c r="G30" s="826">
        <v>19</v>
      </c>
      <c r="H30" s="483" t="s">
        <v>1265</v>
      </c>
      <c r="I30" s="690" t="s">
        <v>1794</v>
      </c>
      <c r="J30" s="167">
        <v>1</v>
      </c>
      <c r="K30" s="688" t="s">
        <v>1810</v>
      </c>
      <c r="L30" s="466">
        <v>43252</v>
      </c>
      <c r="M30" s="468">
        <v>43830</v>
      </c>
      <c r="N30" s="467">
        <f t="shared" si="6"/>
        <v>82.571428571428569</v>
      </c>
      <c r="O30" s="468">
        <v>43641</v>
      </c>
      <c r="P30" s="467">
        <f t="shared" si="7"/>
        <v>-27</v>
      </c>
      <c r="Q30" s="566" t="str">
        <f t="shared" ca="1" si="9"/>
        <v>Alerta</v>
      </c>
      <c r="R30" s="465">
        <v>0.4</v>
      </c>
      <c r="S30" s="462">
        <f>IF(R30/J30&gt;1,1,+R30/J30)</f>
        <v>0.4</v>
      </c>
      <c r="T30" s="465"/>
      <c r="U30" s="567" t="str">
        <f t="shared" si="4"/>
        <v>Cumple</v>
      </c>
      <c r="V30" s="463"/>
      <c r="W30" s="310" t="s">
        <v>1277</v>
      </c>
      <c r="X30" s="463"/>
    </row>
    <row r="31" spans="1:24" s="472" customFormat="1" ht="165.6" customHeight="1" x14ac:dyDescent="0.2">
      <c r="A31" s="461">
        <v>9</v>
      </c>
      <c r="B31" s="662" t="s">
        <v>31</v>
      </c>
      <c r="C31" s="662" t="s">
        <v>30</v>
      </c>
      <c r="D31" s="471" t="s">
        <v>1276</v>
      </c>
      <c r="E31" s="476" t="s">
        <v>1275</v>
      </c>
      <c r="F31" s="461" t="s">
        <v>1274</v>
      </c>
      <c r="G31" s="829">
        <v>20</v>
      </c>
      <c r="H31" s="483" t="s">
        <v>1273</v>
      </c>
      <c r="I31" s="692" t="s">
        <v>1795</v>
      </c>
      <c r="J31" s="461">
        <v>1</v>
      </c>
      <c r="K31" s="689" t="s">
        <v>1811</v>
      </c>
      <c r="L31" s="466">
        <v>43252</v>
      </c>
      <c r="M31" s="468">
        <v>43830</v>
      </c>
      <c r="N31" s="467">
        <f t="shared" si="6"/>
        <v>82.571428571428569</v>
      </c>
      <c r="O31" s="466">
        <v>43369</v>
      </c>
      <c r="P31" s="467">
        <f t="shared" si="7"/>
        <v>-65.857142857142861</v>
      </c>
      <c r="Q31" s="566" t="str">
        <f t="shared" ca="1" si="9"/>
        <v>Alerta</v>
      </c>
      <c r="R31" s="465">
        <v>0</v>
      </c>
      <c r="S31" s="462">
        <f t="shared" si="8"/>
        <v>0</v>
      </c>
      <c r="T31" s="465"/>
      <c r="U31" s="567" t="str">
        <f t="shared" si="4"/>
        <v>Cumple</v>
      </c>
      <c r="V31" s="463"/>
      <c r="W31" s="473"/>
      <c r="X31" s="463"/>
    </row>
    <row r="32" spans="1:24" s="116" customFormat="1" ht="111.75" customHeight="1" x14ac:dyDescent="0.2">
      <c r="A32" s="475">
        <v>10</v>
      </c>
      <c r="B32" s="662" t="s">
        <v>31</v>
      </c>
      <c r="C32" s="662" t="s">
        <v>30</v>
      </c>
      <c r="D32" s="471" t="s">
        <v>1272</v>
      </c>
      <c r="E32" s="461" t="s">
        <v>1271</v>
      </c>
      <c r="F32" s="461" t="s">
        <v>1270</v>
      </c>
      <c r="G32" s="829">
        <v>21</v>
      </c>
      <c r="H32" s="483" t="s">
        <v>1269</v>
      </c>
      <c r="I32" s="691" t="s">
        <v>1796</v>
      </c>
      <c r="J32" s="465">
        <v>1</v>
      </c>
      <c r="K32" s="689" t="s">
        <v>1812</v>
      </c>
      <c r="L32" s="466">
        <v>43252</v>
      </c>
      <c r="M32" s="468">
        <v>43830</v>
      </c>
      <c r="N32" s="467">
        <f t="shared" si="6"/>
        <v>82.571428571428569</v>
      </c>
      <c r="O32" s="468">
        <v>43641</v>
      </c>
      <c r="P32" s="467">
        <f t="shared" si="7"/>
        <v>-27</v>
      </c>
      <c r="Q32" s="566" t="str">
        <f t="shared" ca="1" si="9"/>
        <v>Alerta</v>
      </c>
      <c r="R32" s="465">
        <v>1</v>
      </c>
      <c r="S32" s="462">
        <f t="shared" si="8"/>
        <v>1</v>
      </c>
      <c r="T32" s="468">
        <v>43369</v>
      </c>
      <c r="U32" s="567" t="str">
        <f t="shared" si="4"/>
        <v>Cumple</v>
      </c>
      <c r="V32" s="463"/>
      <c r="W32" s="310" t="s">
        <v>2199</v>
      </c>
      <c r="X32" s="463"/>
    </row>
    <row r="33" spans="1:24" s="116" customFormat="1" ht="195" customHeight="1" x14ac:dyDescent="0.2">
      <c r="A33" s="475">
        <v>12</v>
      </c>
      <c r="B33" s="662" t="s">
        <v>31</v>
      </c>
      <c r="C33" s="662" t="s">
        <v>30</v>
      </c>
      <c r="D33" s="471" t="s">
        <v>1268</v>
      </c>
      <c r="E33" s="461" t="s">
        <v>1267</v>
      </c>
      <c r="F33" s="461" t="s">
        <v>1266</v>
      </c>
      <c r="G33" s="829">
        <v>22</v>
      </c>
      <c r="H33" s="483" t="s">
        <v>1265</v>
      </c>
      <c r="I33" s="692" t="s">
        <v>1797</v>
      </c>
      <c r="J33" s="465">
        <v>1</v>
      </c>
      <c r="K33" s="689" t="s">
        <v>1813</v>
      </c>
      <c r="L33" s="466">
        <v>43252</v>
      </c>
      <c r="M33" s="468">
        <v>43830</v>
      </c>
      <c r="N33" s="467">
        <f t="shared" si="6"/>
        <v>82.571428571428569</v>
      </c>
      <c r="O33" s="466">
        <v>43369</v>
      </c>
      <c r="P33" s="467">
        <f t="shared" si="7"/>
        <v>-65.857142857142861</v>
      </c>
      <c r="Q33" s="566" t="str">
        <f t="shared" ca="1" si="9"/>
        <v>Alerta</v>
      </c>
      <c r="R33" s="465">
        <v>0</v>
      </c>
      <c r="S33" s="462">
        <f t="shared" si="8"/>
        <v>0</v>
      </c>
      <c r="T33" s="966">
        <v>43789</v>
      </c>
      <c r="U33" s="567" t="str">
        <f t="shared" si="4"/>
        <v>Cumple</v>
      </c>
      <c r="V33" s="463"/>
      <c r="W33" s="964" t="s">
        <v>2200</v>
      </c>
      <c r="X33" s="463"/>
    </row>
    <row r="34" spans="1:24" s="472" customFormat="1" ht="76.5" x14ac:dyDescent="0.2">
      <c r="A34" s="461">
        <v>13</v>
      </c>
      <c r="B34" s="662" t="s">
        <v>31</v>
      </c>
      <c r="C34" s="662" t="s">
        <v>30</v>
      </c>
      <c r="D34" s="471" t="s">
        <v>1264</v>
      </c>
      <c r="E34" s="461" t="s">
        <v>1263</v>
      </c>
      <c r="F34" s="461" t="s">
        <v>1262</v>
      </c>
      <c r="G34" s="461">
        <v>23</v>
      </c>
      <c r="H34" s="470" t="s">
        <v>1261</v>
      </c>
      <c r="I34" s="692" t="s">
        <v>1798</v>
      </c>
      <c r="J34" s="465">
        <v>1</v>
      </c>
      <c r="K34" s="689" t="s">
        <v>1812</v>
      </c>
      <c r="L34" s="466">
        <v>43252</v>
      </c>
      <c r="M34" s="468">
        <v>43830</v>
      </c>
      <c r="N34" s="467">
        <f t="shared" si="6"/>
        <v>82.571428571428569</v>
      </c>
      <c r="O34" s="468">
        <v>43369</v>
      </c>
      <c r="P34" s="467">
        <f t="shared" si="7"/>
        <v>-65.857142857142861</v>
      </c>
      <c r="Q34" s="566" t="str">
        <f t="shared" ca="1" si="9"/>
        <v>Alerta</v>
      </c>
      <c r="R34" s="465">
        <v>0</v>
      </c>
      <c r="S34" s="462">
        <f>IF(R34/J34&gt;1,1,+R34/J34)</f>
        <v>0</v>
      </c>
      <c r="T34" s="465"/>
      <c r="U34" s="567" t="str">
        <f t="shared" si="4"/>
        <v>Cumple</v>
      </c>
      <c r="V34" s="463"/>
      <c r="W34" s="473"/>
      <c r="X34" s="463"/>
    </row>
    <row r="35" spans="1:24" s="116" customFormat="1" ht="181.5" customHeight="1" x14ac:dyDescent="0.2">
      <c r="A35" s="461">
        <v>14</v>
      </c>
      <c r="B35" s="662" t="s">
        <v>31</v>
      </c>
      <c r="C35" s="662" t="s">
        <v>30</v>
      </c>
      <c r="D35" s="471" t="s">
        <v>1260</v>
      </c>
      <c r="E35" s="461" t="s">
        <v>1259</v>
      </c>
      <c r="F35" s="461" t="s">
        <v>1258</v>
      </c>
      <c r="G35" s="461">
        <v>24</v>
      </c>
      <c r="H35" s="470" t="s">
        <v>1257</v>
      </c>
      <c r="I35" s="692" t="s">
        <v>1799</v>
      </c>
      <c r="J35" s="469">
        <v>1</v>
      </c>
      <c r="K35" s="689" t="s">
        <v>1814</v>
      </c>
      <c r="L35" s="972">
        <v>43252</v>
      </c>
      <c r="M35" s="468">
        <v>43830</v>
      </c>
      <c r="N35" s="467">
        <f t="shared" si="6"/>
        <v>82.571428571428569</v>
      </c>
      <c r="O35" s="972">
        <v>43369</v>
      </c>
      <c r="P35" s="467">
        <f t="shared" si="7"/>
        <v>-65.857142857142861</v>
      </c>
      <c r="Q35" s="566" t="str">
        <f t="shared" ca="1" si="9"/>
        <v>Alerta</v>
      </c>
      <c r="R35" s="973">
        <v>0</v>
      </c>
      <c r="S35" s="704">
        <f>IF(R35/J35&gt;1,1,+R35/J35)</f>
        <v>0</v>
      </c>
      <c r="T35" s="973"/>
      <c r="U35" s="567" t="str">
        <f t="shared" si="4"/>
        <v>Cumple</v>
      </c>
      <c r="V35" s="464"/>
      <c r="W35" s="308"/>
      <c r="X35" s="463"/>
    </row>
    <row r="36" spans="1:24" s="83" customFormat="1" ht="18" x14ac:dyDescent="0.2">
      <c r="I36" s="967" t="s">
        <v>24</v>
      </c>
      <c r="J36" s="968">
        <f>SUM(J9,J12,J13,J14,J15,J16,J17,J18,J19,J20,J21,J22,J23,J25,J26,J27,J28,J29,J30,J31,J32,J33,J34,J35)</f>
        <v>34</v>
      </c>
      <c r="K36" s="193"/>
      <c r="P36" s="1732" t="s">
        <v>23</v>
      </c>
      <c r="Q36" s="1733"/>
      <c r="R36" s="969">
        <f>SUM(R9,R12,R13,R14,R15,R16,R17,R18,R19,R20,R21,R22,R23,R25,R26,R27,R28,R29,R30,R31,R32,R33,R34,R35)</f>
        <v>14.75</v>
      </c>
      <c r="S36" s="970">
        <f>IF(R36=0,0,+R36/J36)</f>
        <v>0.43382352941176472</v>
      </c>
      <c r="T36" s="971" t="s">
        <v>22</v>
      </c>
      <c r="U36" s="568">
        <f>(COUNTIF(U25:U35,"Cumple")*100%)/COUNTA(U25:U35)</f>
        <v>1</v>
      </c>
      <c r="V36" s="460"/>
      <c r="W36" s="460"/>
      <c r="X36" s="460"/>
    </row>
    <row r="37" spans="1:24" s="83" customFormat="1" ht="12.75" x14ac:dyDescent="0.2">
      <c r="A37" s="119" t="s">
        <v>236</v>
      </c>
      <c r="B37" s="120"/>
      <c r="C37" s="120"/>
      <c r="D37" s="459"/>
      <c r="E37" s="1387"/>
      <c r="F37" s="1388"/>
      <c r="G37" s="824"/>
      <c r="H37" s="87"/>
      <c r="I37" s="87"/>
      <c r="J37" s="1387" t="s">
        <v>175</v>
      </c>
      <c r="K37" s="1387"/>
      <c r="L37" s="1387"/>
      <c r="M37" s="1387"/>
      <c r="N37" s="1387"/>
      <c r="O37" s="1387"/>
      <c r="P37" s="1387"/>
      <c r="Q37" s="1387"/>
      <c r="R37" s="1387"/>
      <c r="S37" s="1387"/>
      <c r="T37" s="1387"/>
      <c r="U37" s="1387"/>
      <c r="V37" s="1387"/>
      <c r="W37" s="1387"/>
      <c r="X37" s="1387"/>
    </row>
    <row r="41" spans="1:24" x14ac:dyDescent="0.2">
      <c r="S41" s="703"/>
    </row>
  </sheetData>
  <autoFilter ref="A7:X37"/>
  <mergeCells count="40">
    <mergeCell ref="E37:F37"/>
    <mergeCell ref="J37:X37"/>
    <mergeCell ref="P9:P11"/>
    <mergeCell ref="L9:L11"/>
    <mergeCell ref="F14:F16"/>
    <mergeCell ref="O9:O11"/>
    <mergeCell ref="N9:N11"/>
    <mergeCell ref="V9:V11"/>
    <mergeCell ref="W9:W11"/>
    <mergeCell ref="X9:X11"/>
    <mergeCell ref="M9:M11"/>
    <mergeCell ref="E14:E16"/>
    <mergeCell ref="R9:R11"/>
    <mergeCell ref="Q9:Q11"/>
    <mergeCell ref="S9:S11"/>
    <mergeCell ref="P36:Q36"/>
    <mergeCell ref="D1:X3"/>
    <mergeCell ref="A4:E4"/>
    <mergeCell ref="F4:J4"/>
    <mergeCell ref="L4:X4"/>
    <mergeCell ref="E6:F6"/>
    <mergeCell ref="I6:J6"/>
    <mergeCell ref="A6:C6"/>
    <mergeCell ref="A18:A20"/>
    <mergeCell ref="D18:D20"/>
    <mergeCell ref="E18:E20"/>
    <mergeCell ref="E25:E30"/>
    <mergeCell ref="A14:A16"/>
    <mergeCell ref="D14:D16"/>
    <mergeCell ref="H9:H11"/>
    <mergeCell ref="H14:H16"/>
    <mergeCell ref="I9:I11"/>
    <mergeCell ref="E9:E13"/>
    <mergeCell ref="F9:F13"/>
    <mergeCell ref="G9:G11"/>
    <mergeCell ref="J9:J11"/>
    <mergeCell ref="K9:K11"/>
    <mergeCell ref="K14:K16"/>
    <mergeCell ref="T9:T11"/>
    <mergeCell ref="U9:U11"/>
  </mergeCells>
  <conditionalFormatting sqref="S7">
    <cfRule type="cellIs" dxfId="445" priority="39" stopIfTrue="1" operator="between">
      <formula>0.9</formula>
      <formula>1</formula>
    </cfRule>
    <cfRule type="cellIs" dxfId="444" priority="40" stopIfTrue="1" operator="between">
      <formula>0.5</formula>
      <formula>0.89</formula>
    </cfRule>
    <cfRule type="cellIs" dxfId="443" priority="41" stopIfTrue="1" operator="between">
      <formula>0.2</formula>
      <formula>0.49</formula>
    </cfRule>
    <cfRule type="cellIs" dxfId="442" priority="42" stopIfTrue="1" operator="between">
      <formula>0</formula>
      <formula>0.19</formula>
    </cfRule>
  </conditionalFormatting>
  <conditionalFormatting sqref="S9:S23">
    <cfRule type="cellIs" dxfId="441" priority="35" operator="between">
      <formula>0.19</formula>
      <formula>0</formula>
    </cfRule>
    <cfRule type="cellIs" dxfId="440" priority="36" operator="between">
      <formula>0.49</formula>
      <formula>0.2</formula>
    </cfRule>
    <cfRule type="cellIs" dxfId="439" priority="37" operator="between">
      <formula>0.89</formula>
      <formula>0.5</formula>
    </cfRule>
    <cfRule type="cellIs" dxfId="438" priority="38" operator="between">
      <formula>0.9</formula>
      <formula>1</formula>
    </cfRule>
  </conditionalFormatting>
  <conditionalFormatting sqref="S25:S35">
    <cfRule type="cellIs" dxfId="437" priority="31" operator="between">
      <formula>0.19</formula>
      <formula>0</formula>
    </cfRule>
    <cfRule type="cellIs" dxfId="436" priority="32" operator="between">
      <formula>0.49</formula>
      <formula>0.2</formula>
    </cfRule>
    <cfRule type="cellIs" dxfId="435" priority="33" operator="between">
      <formula>0.89</formula>
      <formula>0.5</formula>
    </cfRule>
    <cfRule type="cellIs" dxfId="434" priority="34" operator="between">
      <formula>0.9</formula>
      <formula>1</formula>
    </cfRule>
  </conditionalFormatting>
  <conditionalFormatting sqref="Q12:Q23">
    <cfRule type="containsText" dxfId="433" priority="29" operator="containsText" text="Alerta">
      <formula>NOT(ISERROR(SEARCH("Alerta",Q12)))</formula>
    </cfRule>
    <cfRule type="containsText" dxfId="432" priority="30" operator="containsText" text="En tiempo">
      <formula>NOT(ISERROR(SEARCH("En tiempo",Q12)))</formula>
    </cfRule>
  </conditionalFormatting>
  <conditionalFormatting sqref="Q25:Q35">
    <cfRule type="containsText" dxfId="431" priority="27" operator="containsText" text="Alerta">
      <formula>NOT(ISERROR(SEARCH("Alerta",Q25)))</formula>
    </cfRule>
    <cfRule type="containsText" dxfId="430" priority="28" operator="containsText" text="En tiempo">
      <formula>NOT(ISERROR(SEARCH("En tiempo",Q25)))</formula>
    </cfRule>
  </conditionalFormatting>
  <conditionalFormatting sqref="Q9">
    <cfRule type="containsText" dxfId="429" priority="25" operator="containsText" text="Alerta">
      <formula>NOT(ISERROR(SEARCH("Alerta",Q9)))</formula>
    </cfRule>
    <cfRule type="containsText" dxfId="428" priority="26" operator="containsText" text="En tiempo">
      <formula>NOT(ISERROR(SEARCH("En tiempo",Q9)))</formula>
    </cfRule>
  </conditionalFormatting>
  <conditionalFormatting sqref="U12:U23">
    <cfRule type="containsText" dxfId="427" priority="23" operator="containsText" text="Incumple">
      <formula>NOT(ISERROR(SEARCH("Incumple",U12)))</formula>
    </cfRule>
    <cfRule type="containsText" dxfId="426" priority="24" operator="containsText" text="Cumple">
      <formula>NOT(ISERROR(SEARCH("Cumple",U12)))</formula>
    </cfRule>
  </conditionalFormatting>
  <conditionalFormatting sqref="U25:U35">
    <cfRule type="containsText" dxfId="425" priority="13" operator="containsText" text="Incumple">
      <formula>NOT(ISERROR(SEARCH("Incumple",U25)))</formula>
    </cfRule>
    <cfRule type="containsText" dxfId="424" priority="14" operator="containsText" text="Cumple">
      <formula>NOT(ISERROR(SEARCH("Cumple",U25)))</formula>
    </cfRule>
  </conditionalFormatting>
  <conditionalFormatting sqref="U9">
    <cfRule type="containsText" dxfId="423" priority="19" operator="containsText" text="Incumple">
      <formula>NOT(ISERROR(SEARCH("Incumple",U9)))</formula>
    </cfRule>
    <cfRule type="containsText" dxfId="422" priority="20" operator="containsText" text="Cumple">
      <formula>NOT(ISERROR(SEARCH("Cumple",U9)))</formula>
    </cfRule>
  </conditionalFormatting>
  <conditionalFormatting sqref="U24">
    <cfRule type="cellIs" dxfId="421" priority="12" operator="between">
      <formula>1</formula>
      <formula>0.9</formula>
    </cfRule>
  </conditionalFormatting>
  <conditionalFormatting sqref="U24">
    <cfRule type="cellIs" dxfId="420" priority="9" operator="between">
      <formula>0.19</formula>
      <formula>0</formula>
    </cfRule>
    <cfRule type="cellIs" dxfId="419" priority="10" operator="between">
      <formula>0.49</formula>
      <formula>0.2</formula>
    </cfRule>
    <cfRule type="cellIs" dxfId="418" priority="11" operator="between">
      <formula>0.89</formula>
      <formula>0.5</formula>
    </cfRule>
  </conditionalFormatting>
  <conditionalFormatting sqref="U36">
    <cfRule type="cellIs" dxfId="417" priority="8" operator="between">
      <formula>1</formula>
      <formula>0.9</formula>
    </cfRule>
  </conditionalFormatting>
  <conditionalFormatting sqref="U36">
    <cfRule type="cellIs" dxfId="416" priority="5" operator="between">
      <formula>0.19</formula>
      <formula>0</formula>
    </cfRule>
    <cfRule type="cellIs" dxfId="415" priority="6" operator="between">
      <formula>0.49</formula>
      <formula>0.2</formula>
    </cfRule>
    <cfRule type="cellIs" dxfId="414" priority="7" operator="between">
      <formula>0.89</formula>
      <formula>0.5</formula>
    </cfRule>
  </conditionalFormatting>
  <conditionalFormatting sqref="S36">
    <cfRule type="cellIs" dxfId="413" priority="4" operator="between">
      <formula>1</formula>
      <formula>0.9</formula>
    </cfRule>
  </conditionalFormatting>
  <conditionalFormatting sqref="S36">
    <cfRule type="cellIs" dxfId="412" priority="1" operator="between">
      <formula>0.19</formula>
      <formula>0</formula>
    </cfRule>
    <cfRule type="cellIs" dxfId="411" priority="2" operator="between">
      <formula>0.49</formula>
      <formula>0.2</formula>
    </cfRule>
    <cfRule type="cellIs" dxfId="410" priority="3" operator="between">
      <formula>0.89</formula>
      <formula>0.5</formula>
    </cfRule>
  </conditionalFormatting>
  <dataValidations count="1">
    <dataValidation type="list" allowBlank="1" showInputMessage="1" showErrorMessage="1" sqref="C9:C35">
      <formula1>INDIRECT(B9)</formula1>
    </dataValidation>
  </dataValidations>
  <pageMargins left="0.31496062992125984" right="0.31496062992125984" top="0.35433070866141736" bottom="0.35433070866141736" header="0.31496062992125984" footer="0.31496062992125984"/>
  <pageSetup paperSize="14" scale="75"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[6]Datos!#REF!</xm:f>
          </x14:formula1>
          <xm:sqref>B9:B35</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OK35"/>
  <sheetViews>
    <sheetView topLeftCell="C1" zoomScale="60" zoomScaleNormal="60" zoomScaleSheetLayoutView="12" workbookViewId="0">
      <selection activeCell="C1" sqref="C1:V6"/>
    </sheetView>
  </sheetViews>
  <sheetFormatPr baseColWidth="10" defaultColWidth="17.5703125" defaultRowHeight="15.75" x14ac:dyDescent="0.2"/>
  <cols>
    <col min="1" max="1" width="11.28515625" style="1145" customWidth="1"/>
    <col min="2" max="2" width="11.140625" style="1145" customWidth="1"/>
    <col min="3" max="3" width="34.42578125" style="1145" customWidth="1"/>
    <col min="4" max="4" width="42.5703125" style="1145" customWidth="1"/>
    <col min="5" max="6" width="21.5703125" style="1145" customWidth="1"/>
    <col min="7" max="7" width="50.85546875" style="1146" customWidth="1"/>
    <col min="8" max="8" width="29.42578125" style="1145" bestFit="1" customWidth="1"/>
    <col min="9" max="9" width="18.85546875" style="1101" customWidth="1"/>
    <col min="10" max="10" width="25.7109375" style="1101" customWidth="1"/>
    <col min="11" max="11" width="15.140625" style="1101" bestFit="1" customWidth="1"/>
    <col min="12" max="12" width="17.7109375" style="1101" bestFit="1" customWidth="1"/>
    <col min="13" max="13" width="19" style="1101" bestFit="1" customWidth="1"/>
    <col min="14" max="14" width="20.5703125" style="1101" bestFit="1" customWidth="1"/>
    <col min="15" max="17" width="23.140625" style="1101" customWidth="1"/>
    <col min="18" max="18" width="38" style="1101" customWidth="1"/>
    <col min="19" max="19" width="23.140625" style="1101" customWidth="1"/>
    <col min="20" max="20" width="97" style="1101" customWidth="1"/>
    <col min="21" max="21" width="53.7109375" style="1101" customWidth="1"/>
    <col min="22" max="22" width="23.85546875" style="1101" customWidth="1"/>
    <col min="23" max="24" width="17.5703125" style="1099" customWidth="1"/>
    <col min="25" max="25" width="20.7109375" style="1099" customWidth="1"/>
    <col min="26" max="27" width="17.5703125" style="1099"/>
    <col min="28" max="28" width="17.5703125" style="1100"/>
    <col min="29" max="107" width="17.5703125" style="1099"/>
    <col min="108" max="16384" width="17.5703125" style="1101"/>
  </cols>
  <sheetData>
    <row r="1" spans="1:401" ht="15.75" customHeight="1" x14ac:dyDescent="0.2">
      <c r="A1" s="1734"/>
      <c r="B1" s="1737"/>
      <c r="C1" s="1739" t="s">
        <v>2390</v>
      </c>
      <c r="D1" s="1740"/>
      <c r="E1" s="1740"/>
      <c r="F1" s="1740"/>
      <c r="G1" s="1740"/>
      <c r="H1" s="1740"/>
      <c r="I1" s="1740"/>
      <c r="J1" s="1740"/>
      <c r="K1" s="1740"/>
      <c r="L1" s="1740"/>
      <c r="M1" s="1740"/>
      <c r="N1" s="1740"/>
      <c r="O1" s="1740"/>
      <c r="P1" s="1740"/>
      <c r="Q1" s="1740"/>
      <c r="R1" s="1740"/>
      <c r="S1" s="1740"/>
      <c r="T1" s="1740"/>
      <c r="U1" s="1740"/>
      <c r="V1" s="1741"/>
    </row>
    <row r="2" spans="1:401" ht="15.75" customHeight="1" x14ac:dyDescent="0.2">
      <c r="A2" s="1735"/>
      <c r="B2" s="1737"/>
      <c r="C2" s="1742"/>
      <c r="D2" s="1743"/>
      <c r="E2" s="1743"/>
      <c r="F2" s="1743"/>
      <c r="G2" s="1743"/>
      <c r="H2" s="1743"/>
      <c r="I2" s="1743"/>
      <c r="J2" s="1743"/>
      <c r="K2" s="1743"/>
      <c r="L2" s="1743"/>
      <c r="M2" s="1743"/>
      <c r="N2" s="1743"/>
      <c r="O2" s="1743"/>
      <c r="P2" s="1743"/>
      <c r="Q2" s="1743"/>
      <c r="R2" s="1743"/>
      <c r="S2" s="1743"/>
      <c r="T2" s="1743"/>
      <c r="U2" s="1743"/>
      <c r="V2" s="1744"/>
    </row>
    <row r="3" spans="1:401" ht="15.75" customHeight="1" x14ac:dyDescent="0.2">
      <c r="A3" s="1735"/>
      <c r="B3" s="1737"/>
      <c r="C3" s="1742"/>
      <c r="D3" s="1743"/>
      <c r="E3" s="1743"/>
      <c r="F3" s="1743"/>
      <c r="G3" s="1743"/>
      <c r="H3" s="1743"/>
      <c r="I3" s="1743"/>
      <c r="J3" s="1743"/>
      <c r="K3" s="1743"/>
      <c r="L3" s="1743"/>
      <c r="M3" s="1743"/>
      <c r="N3" s="1743"/>
      <c r="O3" s="1743"/>
      <c r="P3" s="1743"/>
      <c r="Q3" s="1743"/>
      <c r="R3" s="1743"/>
      <c r="S3" s="1743"/>
      <c r="T3" s="1743"/>
      <c r="U3" s="1743"/>
      <c r="V3" s="1744"/>
    </row>
    <row r="4" spans="1:401" ht="15.75" customHeight="1" x14ac:dyDescent="0.2">
      <c r="A4" s="1735"/>
      <c r="B4" s="1737"/>
      <c r="C4" s="1742"/>
      <c r="D4" s="1743"/>
      <c r="E4" s="1743"/>
      <c r="F4" s="1743"/>
      <c r="G4" s="1743"/>
      <c r="H4" s="1743"/>
      <c r="I4" s="1743"/>
      <c r="J4" s="1743"/>
      <c r="K4" s="1743"/>
      <c r="L4" s="1743"/>
      <c r="M4" s="1743"/>
      <c r="N4" s="1743"/>
      <c r="O4" s="1743"/>
      <c r="P4" s="1743"/>
      <c r="Q4" s="1743"/>
      <c r="R4" s="1743"/>
      <c r="S4" s="1743"/>
      <c r="T4" s="1743"/>
      <c r="U4" s="1743"/>
      <c r="V4" s="1744"/>
    </row>
    <row r="5" spans="1:401" s="1107" customFormat="1" ht="15.75" customHeight="1" x14ac:dyDescent="0.2">
      <c r="A5" s="1735"/>
      <c r="B5" s="1737"/>
      <c r="C5" s="1742"/>
      <c r="D5" s="1743"/>
      <c r="E5" s="1743"/>
      <c r="F5" s="1743"/>
      <c r="G5" s="1743"/>
      <c r="H5" s="1743"/>
      <c r="I5" s="1743"/>
      <c r="J5" s="1743"/>
      <c r="K5" s="1743"/>
      <c r="L5" s="1743"/>
      <c r="M5" s="1743"/>
      <c r="N5" s="1743"/>
      <c r="O5" s="1743"/>
      <c r="P5" s="1743"/>
      <c r="Q5" s="1743"/>
      <c r="R5" s="1743"/>
      <c r="S5" s="1743"/>
      <c r="T5" s="1743"/>
      <c r="U5" s="1743"/>
      <c r="V5" s="1744"/>
      <c r="W5" s="1102"/>
      <c r="X5" s="1102"/>
      <c r="Y5" s="1102"/>
      <c r="Z5" s="1102"/>
      <c r="AA5" s="1102"/>
      <c r="AB5" s="1103"/>
      <c r="AC5" s="1102"/>
      <c r="AD5" s="1102"/>
      <c r="AE5" s="1102"/>
      <c r="AF5" s="1748"/>
      <c r="AG5" s="1749"/>
      <c r="AH5" s="1749"/>
      <c r="AI5" s="1104"/>
      <c r="AJ5" s="1104"/>
      <c r="AK5" s="1104"/>
      <c r="AL5" s="1104"/>
      <c r="AM5" s="1104"/>
      <c r="AN5" s="1104"/>
      <c r="AO5" s="1104"/>
      <c r="AP5" s="1104"/>
      <c r="AQ5" s="1104"/>
      <c r="AR5" s="1104"/>
      <c r="AS5" s="1104"/>
      <c r="AT5" s="1104"/>
      <c r="AU5" s="1104"/>
      <c r="AV5" s="1104"/>
      <c r="AW5" s="1104"/>
      <c r="AX5" s="1104"/>
      <c r="AY5" s="1104"/>
      <c r="AZ5" s="1104"/>
      <c r="BA5" s="1104"/>
      <c r="BB5" s="1104"/>
      <c r="BC5" s="1104"/>
      <c r="BD5" s="1104"/>
      <c r="BE5" s="1104"/>
      <c r="BF5" s="1104"/>
      <c r="BG5" s="1104"/>
      <c r="BH5" s="1104"/>
      <c r="BI5" s="1104"/>
      <c r="BJ5" s="1104"/>
      <c r="BK5" s="1104"/>
      <c r="BL5" s="1104"/>
      <c r="BM5" s="1104"/>
      <c r="BN5" s="1104"/>
      <c r="BO5" s="1104"/>
      <c r="BP5" s="1104"/>
      <c r="BQ5" s="1104"/>
      <c r="BR5" s="1104"/>
      <c r="BS5" s="1104"/>
      <c r="BT5" s="1104"/>
      <c r="BU5" s="1104"/>
      <c r="BV5" s="1104"/>
      <c r="BW5" s="1104"/>
      <c r="BX5" s="1104"/>
      <c r="BY5" s="1104"/>
      <c r="BZ5" s="1104"/>
      <c r="CA5" s="1104"/>
      <c r="CB5" s="1104"/>
      <c r="CC5" s="1104"/>
      <c r="CD5" s="1104"/>
      <c r="CE5" s="1104"/>
      <c r="CF5" s="1104"/>
      <c r="CG5" s="1104"/>
      <c r="CH5" s="1104"/>
      <c r="CI5" s="1104"/>
      <c r="CJ5" s="1104"/>
      <c r="CK5" s="1104"/>
      <c r="CL5" s="1104"/>
      <c r="CM5" s="1104"/>
      <c r="CN5" s="1104"/>
      <c r="CO5" s="1104"/>
      <c r="CP5" s="1104"/>
      <c r="CQ5" s="1104"/>
      <c r="CR5" s="1104"/>
      <c r="CS5" s="1104"/>
      <c r="CT5" s="1104"/>
      <c r="CU5" s="1104"/>
      <c r="CV5" s="1104"/>
      <c r="CW5" s="1104"/>
      <c r="CX5" s="1104"/>
      <c r="CY5" s="1104"/>
      <c r="CZ5" s="1104"/>
      <c r="DA5" s="1104"/>
      <c r="DB5" s="1104"/>
      <c r="DC5" s="1104"/>
      <c r="DD5" s="1105"/>
      <c r="DE5" s="1106"/>
      <c r="DF5" s="1106"/>
      <c r="DG5" s="1106"/>
      <c r="DH5" s="1106"/>
      <c r="DI5" s="1106"/>
      <c r="DJ5" s="1106"/>
      <c r="DK5" s="1106"/>
      <c r="DL5" s="1106"/>
      <c r="DM5" s="1106"/>
      <c r="DN5" s="1106"/>
      <c r="DO5" s="1106"/>
      <c r="DP5" s="1106"/>
      <c r="DQ5" s="1106"/>
      <c r="DR5" s="1106"/>
      <c r="DS5" s="1106"/>
      <c r="DT5" s="1106"/>
      <c r="DU5" s="1106"/>
      <c r="DV5" s="1106"/>
      <c r="DW5" s="1106"/>
      <c r="DX5" s="1106"/>
      <c r="DY5" s="1106"/>
      <c r="DZ5" s="1106"/>
      <c r="EA5" s="1106"/>
      <c r="EB5" s="1106"/>
      <c r="EC5" s="1106"/>
      <c r="ED5" s="1106"/>
      <c r="EE5" s="1106"/>
      <c r="EF5" s="1106"/>
      <c r="EG5" s="1106"/>
      <c r="EH5" s="1106"/>
      <c r="EI5" s="1106"/>
      <c r="EJ5" s="1106"/>
      <c r="EK5" s="1106"/>
      <c r="EL5" s="1106"/>
      <c r="EM5" s="1106"/>
      <c r="EN5" s="1106"/>
      <c r="EO5" s="1106"/>
      <c r="EP5" s="1106"/>
      <c r="EQ5" s="1106"/>
      <c r="ER5" s="1106"/>
      <c r="ES5" s="1106"/>
      <c r="ET5" s="1106"/>
      <c r="EU5" s="1106"/>
      <c r="EV5" s="1106"/>
      <c r="EW5" s="1106"/>
      <c r="EX5" s="1106"/>
      <c r="EY5" s="1106"/>
      <c r="EZ5" s="1106"/>
      <c r="FA5" s="1106"/>
      <c r="FB5" s="1106"/>
      <c r="FC5" s="1106"/>
      <c r="FD5" s="1106"/>
      <c r="FE5" s="1106"/>
      <c r="FF5" s="1106"/>
      <c r="FG5" s="1106"/>
      <c r="FH5" s="1106"/>
      <c r="FI5" s="1106"/>
      <c r="FJ5" s="1106"/>
      <c r="FK5" s="1106"/>
      <c r="FL5" s="1106"/>
      <c r="FM5" s="1106"/>
      <c r="FN5" s="1106"/>
      <c r="FO5" s="1106"/>
      <c r="FP5" s="1106"/>
      <c r="FQ5" s="1106"/>
      <c r="FR5" s="1106"/>
      <c r="FS5" s="1106"/>
      <c r="FT5" s="1106"/>
      <c r="FU5" s="1106"/>
      <c r="FV5" s="1106"/>
      <c r="FW5" s="1106"/>
      <c r="FX5" s="1106"/>
      <c r="FY5" s="1106"/>
      <c r="FZ5" s="1106"/>
      <c r="GA5" s="1106"/>
      <c r="GB5" s="1106"/>
      <c r="GC5" s="1106"/>
      <c r="GD5" s="1106"/>
      <c r="GE5" s="1106"/>
      <c r="GF5" s="1106"/>
      <c r="GG5" s="1106"/>
      <c r="GH5" s="1106"/>
      <c r="GI5" s="1106"/>
      <c r="GJ5" s="1106"/>
      <c r="GK5" s="1106"/>
      <c r="GL5" s="1106"/>
      <c r="GM5" s="1106"/>
      <c r="GN5" s="1106"/>
      <c r="GO5" s="1106"/>
      <c r="GP5" s="1106"/>
      <c r="GQ5" s="1106"/>
      <c r="GR5" s="1106"/>
      <c r="GS5" s="1106"/>
      <c r="GT5" s="1106"/>
      <c r="GU5" s="1106"/>
      <c r="GV5" s="1106"/>
      <c r="GW5" s="1106"/>
      <c r="GX5" s="1106"/>
      <c r="GY5" s="1106"/>
      <c r="GZ5" s="1106"/>
      <c r="HA5" s="1106"/>
      <c r="HB5" s="1106"/>
      <c r="HC5" s="1106"/>
      <c r="HD5" s="1106"/>
      <c r="HE5" s="1106"/>
      <c r="HF5" s="1106"/>
      <c r="HG5" s="1106"/>
      <c r="HH5" s="1106"/>
      <c r="HI5" s="1106"/>
      <c r="HJ5" s="1106"/>
      <c r="HK5" s="1106"/>
      <c r="HL5" s="1106"/>
      <c r="HM5" s="1106"/>
      <c r="HN5" s="1106"/>
      <c r="HO5" s="1106"/>
      <c r="HP5" s="1106"/>
      <c r="HQ5" s="1106"/>
      <c r="HR5" s="1106"/>
      <c r="HS5" s="1106"/>
      <c r="HT5" s="1106"/>
      <c r="HU5" s="1106"/>
      <c r="HV5" s="1106"/>
      <c r="HW5" s="1106"/>
      <c r="HX5" s="1106"/>
      <c r="HY5" s="1106"/>
      <c r="HZ5" s="1106"/>
      <c r="IA5" s="1106"/>
      <c r="IB5" s="1106"/>
      <c r="IC5" s="1106"/>
      <c r="ID5" s="1106"/>
      <c r="IE5" s="1106"/>
      <c r="IF5" s="1106"/>
      <c r="IG5" s="1106"/>
      <c r="IH5" s="1106"/>
      <c r="II5" s="1106"/>
      <c r="IJ5" s="1106"/>
      <c r="IK5" s="1106"/>
      <c r="IL5" s="1106"/>
      <c r="IM5" s="1106"/>
      <c r="IN5" s="1106"/>
      <c r="IO5" s="1106"/>
      <c r="IP5" s="1106"/>
      <c r="IQ5" s="1106"/>
      <c r="IR5" s="1106"/>
      <c r="IS5" s="1106"/>
      <c r="IT5" s="1106"/>
      <c r="IU5" s="1106"/>
      <c r="IV5" s="1106"/>
      <c r="IW5" s="1106"/>
      <c r="IX5" s="1106"/>
      <c r="IY5" s="1106"/>
      <c r="IZ5" s="1106"/>
      <c r="JA5" s="1106"/>
      <c r="JB5" s="1106"/>
      <c r="JC5" s="1106"/>
      <c r="JD5" s="1106"/>
      <c r="JE5" s="1106"/>
      <c r="JF5" s="1106"/>
      <c r="JG5" s="1106"/>
      <c r="JH5" s="1106"/>
      <c r="JI5" s="1106"/>
      <c r="JJ5" s="1106"/>
      <c r="JK5" s="1106"/>
      <c r="JL5" s="1106"/>
      <c r="JM5" s="1106"/>
      <c r="JN5" s="1106"/>
      <c r="JO5" s="1106"/>
      <c r="JP5" s="1106"/>
      <c r="JQ5" s="1106"/>
      <c r="JR5" s="1106"/>
      <c r="JS5" s="1106"/>
      <c r="JT5" s="1106"/>
      <c r="JU5" s="1106"/>
      <c r="JV5" s="1106"/>
      <c r="JW5" s="1106"/>
      <c r="JX5" s="1106"/>
      <c r="JY5" s="1106"/>
      <c r="JZ5" s="1106"/>
      <c r="KA5" s="1106"/>
      <c r="KB5" s="1106"/>
      <c r="KC5" s="1106"/>
      <c r="KD5" s="1106"/>
      <c r="KE5" s="1106"/>
      <c r="KF5" s="1106"/>
      <c r="KG5" s="1106"/>
      <c r="KH5" s="1106"/>
      <c r="KI5" s="1106"/>
      <c r="KJ5" s="1106"/>
      <c r="KK5" s="1106"/>
      <c r="KL5" s="1106"/>
      <c r="KM5" s="1106"/>
      <c r="KN5" s="1106"/>
      <c r="KO5" s="1106"/>
      <c r="KP5" s="1106"/>
      <c r="KQ5" s="1106"/>
      <c r="KR5" s="1106"/>
      <c r="KS5" s="1106"/>
      <c r="KT5" s="1106"/>
      <c r="KU5" s="1106"/>
      <c r="KV5" s="1106"/>
      <c r="KW5" s="1106"/>
      <c r="KX5" s="1106"/>
      <c r="KY5" s="1106"/>
      <c r="KZ5" s="1106"/>
      <c r="LA5" s="1106"/>
      <c r="LB5" s="1106"/>
      <c r="LC5" s="1106"/>
      <c r="LD5" s="1106"/>
      <c r="LE5" s="1106"/>
      <c r="LF5" s="1106"/>
      <c r="LG5" s="1106"/>
      <c r="LH5" s="1106"/>
      <c r="LI5" s="1106"/>
      <c r="LJ5" s="1106"/>
      <c r="LK5" s="1106"/>
      <c r="LL5" s="1106"/>
      <c r="LM5" s="1106"/>
      <c r="LN5" s="1106"/>
      <c r="LO5" s="1106"/>
      <c r="LP5" s="1106"/>
      <c r="LQ5" s="1106"/>
      <c r="LR5" s="1106"/>
      <c r="LS5" s="1106"/>
      <c r="LT5" s="1106"/>
      <c r="LU5" s="1106"/>
      <c r="LV5" s="1106"/>
      <c r="LW5" s="1106"/>
      <c r="LX5" s="1106"/>
      <c r="LY5" s="1106"/>
      <c r="LZ5" s="1106"/>
      <c r="MA5" s="1106"/>
      <c r="MB5" s="1106"/>
      <c r="MC5" s="1106"/>
      <c r="MD5" s="1106"/>
      <c r="ME5" s="1106"/>
      <c r="MF5" s="1106"/>
      <c r="MG5" s="1106"/>
      <c r="MH5" s="1106"/>
      <c r="MI5" s="1106"/>
      <c r="MJ5" s="1106"/>
      <c r="MK5" s="1106"/>
      <c r="ML5" s="1106"/>
      <c r="MM5" s="1106"/>
      <c r="MN5" s="1106"/>
      <c r="MO5" s="1106"/>
      <c r="MP5" s="1106"/>
      <c r="MQ5" s="1106"/>
      <c r="MR5" s="1106"/>
      <c r="MS5" s="1106"/>
      <c r="MT5" s="1106"/>
      <c r="MU5" s="1106"/>
      <c r="MV5" s="1106"/>
      <c r="MW5" s="1106"/>
      <c r="MX5" s="1106"/>
      <c r="MY5" s="1106"/>
      <c r="MZ5" s="1106"/>
      <c r="NA5" s="1106"/>
      <c r="NB5" s="1106"/>
      <c r="NC5" s="1106"/>
      <c r="ND5" s="1106"/>
      <c r="NE5" s="1106"/>
      <c r="NF5" s="1106"/>
      <c r="NG5" s="1106"/>
      <c r="NH5" s="1106"/>
      <c r="NI5" s="1106"/>
      <c r="NJ5" s="1106"/>
      <c r="NK5" s="1106"/>
      <c r="NL5" s="1106"/>
      <c r="NM5" s="1106"/>
      <c r="NN5" s="1106"/>
      <c r="NO5" s="1106"/>
      <c r="NP5" s="1106"/>
      <c r="NQ5" s="1106"/>
      <c r="NR5" s="1106"/>
      <c r="NS5" s="1106"/>
      <c r="NT5" s="1106"/>
      <c r="NU5" s="1106"/>
      <c r="NV5" s="1106"/>
      <c r="NW5" s="1106"/>
      <c r="NX5" s="1106"/>
      <c r="NY5" s="1106"/>
      <c r="NZ5" s="1106"/>
      <c r="OA5" s="1106"/>
      <c r="OB5" s="1106"/>
      <c r="OC5" s="1106"/>
      <c r="OD5" s="1106"/>
      <c r="OE5" s="1106"/>
      <c r="OF5" s="1106"/>
      <c r="OG5" s="1106"/>
      <c r="OH5" s="1106"/>
      <c r="OI5" s="1106"/>
      <c r="OJ5" s="1106"/>
      <c r="OK5" s="1106"/>
    </row>
    <row r="6" spans="1:401" ht="24" customHeight="1" x14ac:dyDescent="0.2">
      <c r="A6" s="1736"/>
      <c r="B6" s="1738"/>
      <c r="C6" s="1745"/>
      <c r="D6" s="1746"/>
      <c r="E6" s="1746"/>
      <c r="F6" s="1746"/>
      <c r="G6" s="1746"/>
      <c r="H6" s="1746"/>
      <c r="I6" s="1746"/>
      <c r="J6" s="1746"/>
      <c r="K6" s="1746"/>
      <c r="L6" s="1746"/>
      <c r="M6" s="1746"/>
      <c r="N6" s="1746"/>
      <c r="O6" s="1746"/>
      <c r="P6" s="1746"/>
      <c r="Q6" s="1746"/>
      <c r="R6" s="1746"/>
      <c r="S6" s="1746"/>
      <c r="T6" s="1746"/>
      <c r="U6" s="1746"/>
      <c r="V6" s="1747"/>
    </row>
    <row r="7" spans="1:401" ht="28.5" customHeight="1" x14ac:dyDescent="0.2">
      <c r="A7" s="1750" t="s">
        <v>70</v>
      </c>
      <c r="B7" s="1751"/>
      <c r="C7" s="1751"/>
      <c r="D7" s="1751"/>
      <c r="E7" s="1751"/>
      <c r="F7" s="1751"/>
      <c r="G7" s="1751"/>
      <c r="H7" s="1108" t="s">
        <v>69</v>
      </c>
      <c r="I7" s="1109">
        <v>1</v>
      </c>
      <c r="J7" s="1752" t="s">
        <v>68</v>
      </c>
      <c r="K7" s="1752"/>
      <c r="L7" s="1752"/>
      <c r="M7" s="1752"/>
      <c r="N7" s="1752"/>
      <c r="O7" s="1752"/>
      <c r="P7" s="1752"/>
      <c r="Q7" s="1752"/>
      <c r="R7" s="1752"/>
      <c r="S7" s="1752"/>
      <c r="T7" s="1752"/>
      <c r="U7" s="1752"/>
      <c r="V7" s="1752"/>
    </row>
    <row r="8" spans="1:401" ht="28.5" customHeight="1" x14ac:dyDescent="0.2">
      <c r="A8" s="1753" t="s">
        <v>1535</v>
      </c>
      <c r="B8" s="1753"/>
      <c r="C8" s="1753"/>
      <c r="D8" s="1753"/>
      <c r="E8" s="1753"/>
      <c r="F8" s="1753"/>
      <c r="G8" s="1753"/>
      <c r="H8" s="1753"/>
      <c r="I8" s="1753"/>
      <c r="J8" s="1753"/>
      <c r="K8" s="1753"/>
      <c r="L8" s="1753"/>
      <c r="M8" s="1753"/>
      <c r="N8" s="1753"/>
      <c r="O8" s="1753"/>
      <c r="P8" s="1753"/>
      <c r="Q8" s="1753"/>
      <c r="R8" s="1753"/>
      <c r="S8" s="1753"/>
      <c r="T8" s="1753"/>
      <c r="U8" s="1753"/>
      <c r="V8" s="1753"/>
    </row>
    <row r="9" spans="1:401" customFormat="1" ht="41.25" customHeight="1" x14ac:dyDescent="0.2">
      <c r="A9" s="1709" t="s">
        <v>66</v>
      </c>
      <c r="B9" s="1710"/>
      <c r="C9" s="561" t="s">
        <v>1409</v>
      </c>
      <c r="D9" s="1709" t="s">
        <v>64</v>
      </c>
      <c r="E9" s="1710"/>
      <c r="F9" s="1097"/>
      <c r="G9" s="561" t="s">
        <v>1407</v>
      </c>
      <c r="H9" s="1709" t="s">
        <v>2</v>
      </c>
      <c r="I9" s="1710"/>
      <c r="J9" s="562" t="s">
        <v>1408</v>
      </c>
      <c r="K9" s="563"/>
      <c r="L9" s="563"/>
      <c r="M9" s="563"/>
      <c r="N9" s="563"/>
      <c r="O9" s="563"/>
      <c r="P9" s="563"/>
      <c r="Q9" s="563"/>
      <c r="R9" s="563"/>
      <c r="S9" s="563"/>
      <c r="T9" s="563"/>
      <c r="U9" s="563"/>
      <c r="V9" s="564"/>
    </row>
    <row r="10" spans="1:401" customFormat="1" ht="41.25" customHeight="1" x14ac:dyDescent="0.2">
      <c r="A10" s="1110"/>
      <c r="B10" s="1111"/>
      <c r="C10" s="1112"/>
      <c r="D10" s="1110"/>
      <c r="E10" s="1111"/>
      <c r="F10" s="1111"/>
      <c r="G10" s="1112"/>
      <c r="H10" s="1110"/>
      <c r="I10" s="1111"/>
      <c r="J10" s="1113"/>
      <c r="K10" s="1114"/>
      <c r="L10" s="1114"/>
      <c r="M10" s="1114"/>
      <c r="N10" s="1114"/>
      <c r="O10" s="1114"/>
      <c r="P10" s="1114"/>
      <c r="Q10" s="1114"/>
      <c r="R10" s="1114"/>
      <c r="S10" s="1115"/>
      <c r="T10" s="1115"/>
      <c r="U10" s="1115"/>
      <c r="V10" s="1116"/>
    </row>
    <row r="11" spans="1:401" ht="66" customHeight="1" thickBot="1" x14ac:dyDescent="0.25">
      <c r="A11" s="565" t="s">
        <v>61</v>
      </c>
      <c r="B11" s="565" t="s">
        <v>71</v>
      </c>
      <c r="C11" s="565" t="s">
        <v>60</v>
      </c>
      <c r="D11" s="565" t="s">
        <v>59</v>
      </c>
      <c r="E11" s="565" t="s">
        <v>58</v>
      </c>
      <c r="F11" s="565" t="s">
        <v>1341</v>
      </c>
      <c r="G11" s="565" t="s">
        <v>57</v>
      </c>
      <c r="H11" s="565" t="s">
        <v>1779</v>
      </c>
      <c r="I11" s="565" t="s">
        <v>56</v>
      </c>
      <c r="J11" s="565" t="s">
        <v>55</v>
      </c>
      <c r="K11" s="565" t="s">
        <v>54</v>
      </c>
      <c r="L11" s="565" t="s">
        <v>53</v>
      </c>
      <c r="M11" s="565" t="s">
        <v>52</v>
      </c>
      <c r="N11" s="565" t="s">
        <v>51</v>
      </c>
      <c r="O11" s="565" t="s">
        <v>50</v>
      </c>
      <c r="P11" s="565" t="s">
        <v>49</v>
      </c>
      <c r="Q11" s="565" t="s">
        <v>48</v>
      </c>
      <c r="R11" s="565" t="s">
        <v>47</v>
      </c>
      <c r="S11" s="1117" t="s">
        <v>46</v>
      </c>
      <c r="T11" s="841" t="s">
        <v>45</v>
      </c>
      <c r="U11" s="1117" t="s">
        <v>44</v>
      </c>
      <c r="V11" s="1117" t="s">
        <v>43</v>
      </c>
    </row>
    <row r="12" spans="1:401" ht="356.25" customHeight="1" x14ac:dyDescent="0.2">
      <c r="A12" s="1754" t="s">
        <v>31</v>
      </c>
      <c r="B12" s="1756" t="s">
        <v>30</v>
      </c>
      <c r="C12" s="1758" t="s">
        <v>1513</v>
      </c>
      <c r="D12" s="1759" t="s">
        <v>1514</v>
      </c>
      <c r="E12" s="1759" t="s">
        <v>1515</v>
      </c>
      <c r="F12" s="606">
        <v>1</v>
      </c>
      <c r="G12" s="606" t="s">
        <v>2247</v>
      </c>
      <c r="H12" s="1118" t="s">
        <v>1882</v>
      </c>
      <c r="I12" s="1119">
        <v>1</v>
      </c>
      <c r="J12" s="1120">
        <v>43374</v>
      </c>
      <c r="K12" s="1120">
        <v>43465</v>
      </c>
      <c r="L12" s="577">
        <f>(+K12-J12)/7</f>
        <v>13</v>
      </c>
      <c r="M12" s="578">
        <v>43564</v>
      </c>
      <c r="N12" s="579">
        <f>(M12-J12)/7-L12</f>
        <v>14.142857142857142</v>
      </c>
      <c r="O12" s="566" t="str">
        <f ca="1">IF((K12-TODAY())/7&gt;=L12/4,"En tiempo","Alerta")</f>
        <v>Alerta</v>
      </c>
      <c r="P12" s="580">
        <v>1</v>
      </c>
      <c r="Q12" s="581">
        <f>IF(P12/I12=1,1,+P12/I12)</f>
        <v>1</v>
      </c>
      <c r="R12" s="578">
        <v>43419</v>
      </c>
      <c r="S12" s="1121" t="str">
        <f>IF(R12&lt;=K12,"Cumple","Incumple")</f>
        <v>Cumple</v>
      </c>
      <c r="T12" s="1122" t="s">
        <v>2274</v>
      </c>
      <c r="U12" s="1120"/>
      <c r="V12" s="1123"/>
    </row>
    <row r="13" spans="1:401" ht="323.25" customHeight="1" x14ac:dyDescent="0.2">
      <c r="A13" s="1755"/>
      <c r="B13" s="1757"/>
      <c r="C13" s="1759"/>
      <c r="D13" s="1759"/>
      <c r="E13" s="1759"/>
      <c r="F13" s="606">
        <v>2</v>
      </c>
      <c r="G13" s="1098" t="s">
        <v>1516</v>
      </c>
      <c r="H13" s="1118" t="s">
        <v>1883</v>
      </c>
      <c r="I13" s="1119">
        <v>3</v>
      </c>
      <c r="J13" s="1120">
        <v>43374</v>
      </c>
      <c r="K13" s="1120">
        <v>43554</v>
      </c>
      <c r="L13" s="577">
        <f t="shared" ref="L13:L29" si="0">(+K13-J13)/7</f>
        <v>25.714285714285715</v>
      </c>
      <c r="M13" s="578">
        <v>43564</v>
      </c>
      <c r="N13" s="579">
        <f t="shared" ref="N13:N29" si="1">(M13-J13)/7-L13</f>
        <v>1.428571428571427</v>
      </c>
      <c r="O13" s="566" t="str">
        <f t="shared" ref="O13:O29" ca="1" si="2">IF((K13-TODAY())/7&gt;=L13/4,"En tiempo","Alerta")</f>
        <v>Alerta</v>
      </c>
      <c r="P13" s="580">
        <v>3</v>
      </c>
      <c r="Q13" s="581">
        <f t="shared" ref="Q13:Q32" si="3">IF(P13/I13=1,1,+P13/I13)</f>
        <v>1</v>
      </c>
      <c r="R13" s="578">
        <v>43564</v>
      </c>
      <c r="S13" s="1121" t="str">
        <f t="shared" ref="S13:S32" si="4">IF(R13&lt;=K13,"Cumple","Incumple")</f>
        <v>Incumple</v>
      </c>
      <c r="T13" s="1122" t="s">
        <v>2275</v>
      </c>
      <c r="U13" s="1124"/>
      <c r="V13" s="1123"/>
    </row>
    <row r="14" spans="1:401" ht="142.5" customHeight="1" x14ac:dyDescent="0.2">
      <c r="A14" s="1755"/>
      <c r="B14" s="1757"/>
      <c r="C14" s="1759"/>
      <c r="D14" s="1760" t="s">
        <v>1517</v>
      </c>
      <c r="E14" s="1760" t="s">
        <v>1518</v>
      </c>
      <c r="F14" s="606">
        <v>3</v>
      </c>
      <c r="G14" s="1098" t="s">
        <v>2248</v>
      </c>
      <c r="H14" s="1762" t="s">
        <v>1884</v>
      </c>
      <c r="I14" s="1119">
        <v>1</v>
      </c>
      <c r="J14" s="1125">
        <v>43374</v>
      </c>
      <c r="K14" s="1125">
        <v>43830</v>
      </c>
      <c r="L14" s="1763">
        <f>(+K14-J14)/7</f>
        <v>65.142857142857139</v>
      </c>
      <c r="M14" s="1126">
        <v>43564</v>
      </c>
      <c r="N14" s="1127">
        <f>(M14-J14)/7-L14</f>
        <v>-38</v>
      </c>
      <c r="O14" s="1761" t="str">
        <f ca="1">IF((K14-TODAY())/7&gt;=L14/4,"En tiempo","Alerta")</f>
        <v>Alerta</v>
      </c>
      <c r="P14" s="580">
        <v>1</v>
      </c>
      <c r="Q14" s="581">
        <f t="shared" si="3"/>
        <v>1</v>
      </c>
      <c r="R14" s="578">
        <v>43815</v>
      </c>
      <c r="S14" s="1121" t="str">
        <f t="shared" si="4"/>
        <v>Cumple</v>
      </c>
      <c r="T14" s="1122" t="s">
        <v>2273</v>
      </c>
      <c r="U14" s="1124"/>
      <c r="V14" s="1123"/>
    </row>
    <row r="15" spans="1:401" ht="142.5" customHeight="1" x14ac:dyDescent="0.2">
      <c r="A15" s="1755"/>
      <c r="B15" s="1757"/>
      <c r="C15" s="1759"/>
      <c r="D15" s="1760"/>
      <c r="E15" s="1760"/>
      <c r="F15" s="606">
        <v>4</v>
      </c>
      <c r="G15" s="1098" t="s">
        <v>2249</v>
      </c>
      <c r="H15" s="1762"/>
      <c r="I15" s="1119">
        <v>2</v>
      </c>
      <c r="J15" s="1125">
        <v>43375</v>
      </c>
      <c r="K15" s="1125">
        <v>43831</v>
      </c>
      <c r="L15" s="1763"/>
      <c r="M15" s="1126">
        <v>43565</v>
      </c>
      <c r="N15" s="1127">
        <f t="shared" ref="N15:N17" si="5">(M15-J15)/7-L15</f>
        <v>27.142857142857142</v>
      </c>
      <c r="O15" s="1761"/>
      <c r="P15" s="580">
        <v>1</v>
      </c>
      <c r="Q15" s="581">
        <f t="shared" si="3"/>
        <v>0.5</v>
      </c>
      <c r="R15" s="578"/>
      <c r="S15" s="1121" t="str">
        <f t="shared" si="4"/>
        <v>Cumple</v>
      </c>
      <c r="T15" s="1122" t="s">
        <v>2272</v>
      </c>
      <c r="U15" s="1124"/>
      <c r="V15" s="1123"/>
    </row>
    <row r="16" spans="1:401" ht="142.5" customHeight="1" x14ac:dyDescent="0.2">
      <c r="A16" s="1755"/>
      <c r="B16" s="1757"/>
      <c r="C16" s="1759"/>
      <c r="D16" s="1760"/>
      <c r="E16" s="1760"/>
      <c r="F16" s="606">
        <v>5</v>
      </c>
      <c r="G16" s="1098" t="s">
        <v>2250</v>
      </c>
      <c r="H16" s="1762"/>
      <c r="I16" s="1119">
        <v>1</v>
      </c>
      <c r="J16" s="1125">
        <v>43376</v>
      </c>
      <c r="K16" s="1125">
        <v>43832</v>
      </c>
      <c r="L16" s="1763"/>
      <c r="M16" s="1126">
        <v>43566</v>
      </c>
      <c r="N16" s="1127">
        <f t="shared" si="5"/>
        <v>27.142857142857142</v>
      </c>
      <c r="O16" s="1761"/>
      <c r="P16" s="580">
        <v>0</v>
      </c>
      <c r="Q16" s="581">
        <f t="shared" si="3"/>
        <v>0</v>
      </c>
      <c r="R16" s="578"/>
      <c r="S16" s="1121" t="str">
        <f t="shared" si="4"/>
        <v>Cumple</v>
      </c>
      <c r="T16" s="1122" t="s">
        <v>2269</v>
      </c>
      <c r="U16" s="1124"/>
      <c r="V16" s="1123"/>
    </row>
    <row r="17" spans="1:401" ht="284.25" customHeight="1" x14ac:dyDescent="0.2">
      <c r="A17" s="1755"/>
      <c r="B17" s="1757"/>
      <c r="C17" s="1759"/>
      <c r="D17" s="1760"/>
      <c r="E17" s="1760"/>
      <c r="F17" s="606">
        <v>6</v>
      </c>
      <c r="G17" s="1098" t="s">
        <v>2251</v>
      </c>
      <c r="H17" s="1762"/>
      <c r="I17" s="1119">
        <v>1</v>
      </c>
      <c r="J17" s="1125">
        <v>43377</v>
      </c>
      <c r="K17" s="1125">
        <v>43833</v>
      </c>
      <c r="L17" s="1763"/>
      <c r="M17" s="1126">
        <v>43567</v>
      </c>
      <c r="N17" s="1127">
        <f t="shared" si="5"/>
        <v>27.142857142857142</v>
      </c>
      <c r="O17" s="1761"/>
      <c r="P17" s="580">
        <v>0</v>
      </c>
      <c r="Q17" s="581">
        <f t="shared" si="3"/>
        <v>0</v>
      </c>
      <c r="R17" s="578"/>
      <c r="S17" s="1121" t="str">
        <f>IF(R17&lt;=K14,"Cumple","Incumple")</f>
        <v>Cumple</v>
      </c>
      <c r="T17" s="894" t="s">
        <v>2269</v>
      </c>
      <c r="U17" s="1120"/>
      <c r="V17" s="1123"/>
    </row>
    <row r="18" spans="1:401" ht="284.25" customHeight="1" x14ac:dyDescent="0.2">
      <c r="A18" s="1128"/>
      <c r="B18" s="1129"/>
      <c r="C18" s="1766" t="s">
        <v>1519</v>
      </c>
      <c r="D18" s="1769" t="s">
        <v>1520</v>
      </c>
      <c r="E18" s="1762" t="s">
        <v>1521</v>
      </c>
      <c r="F18" s="1119">
        <v>7</v>
      </c>
      <c r="G18" s="1098" t="s">
        <v>2252</v>
      </c>
      <c r="H18" s="1762" t="s">
        <v>1885</v>
      </c>
      <c r="I18" s="1119">
        <v>4</v>
      </c>
      <c r="J18" s="1125">
        <v>43405</v>
      </c>
      <c r="K18" s="1130">
        <v>43983</v>
      </c>
      <c r="L18" s="1763">
        <f>(+K18-J18)/7</f>
        <v>82.571428571428569</v>
      </c>
      <c r="M18" s="1126">
        <v>43564</v>
      </c>
      <c r="N18" s="1127">
        <f>(M18-J18)/7-L18</f>
        <v>-59.857142857142854</v>
      </c>
      <c r="O18" s="1761" t="str">
        <f ca="1">IF((K18-TODAY())/7&gt;=L18/4,"En tiempo","Alerta")</f>
        <v>Alerta</v>
      </c>
      <c r="P18" s="580">
        <v>1.2</v>
      </c>
      <c r="Q18" s="581">
        <f t="shared" si="3"/>
        <v>0.3</v>
      </c>
      <c r="R18" s="578"/>
      <c r="S18" s="1121" t="str">
        <f t="shared" ref="S18:S20" si="6">IF(R18&lt;=K15,"Cumple","Incumple")</f>
        <v>Cumple</v>
      </c>
      <c r="T18" s="1120" t="s">
        <v>2271</v>
      </c>
      <c r="U18" s="1120"/>
      <c r="V18" s="1123"/>
    </row>
    <row r="19" spans="1:401" ht="284.25" customHeight="1" x14ac:dyDescent="0.2">
      <c r="A19" s="1128"/>
      <c r="B19" s="1129"/>
      <c r="C19" s="1767"/>
      <c r="D19" s="1769"/>
      <c r="E19" s="1762"/>
      <c r="F19" s="1119" t="s">
        <v>2253</v>
      </c>
      <c r="G19" s="1118" t="s">
        <v>2254</v>
      </c>
      <c r="H19" s="1762"/>
      <c r="I19" s="1119">
        <v>2</v>
      </c>
      <c r="J19" s="1125">
        <v>43406</v>
      </c>
      <c r="K19" s="1130">
        <v>43984</v>
      </c>
      <c r="L19" s="1763"/>
      <c r="M19" s="1126">
        <v>43565</v>
      </c>
      <c r="N19" s="1127"/>
      <c r="O19" s="1761"/>
      <c r="P19" s="580">
        <v>1</v>
      </c>
      <c r="Q19" s="581">
        <f t="shared" si="3"/>
        <v>0.5</v>
      </c>
      <c r="R19" s="578"/>
      <c r="S19" s="1121" t="str">
        <f t="shared" si="6"/>
        <v>Cumple</v>
      </c>
      <c r="T19" s="1120" t="s">
        <v>2270</v>
      </c>
      <c r="U19" s="1120"/>
      <c r="V19" s="1123"/>
    </row>
    <row r="20" spans="1:401" ht="284.25" customHeight="1" thickBot="1" x14ac:dyDescent="0.25">
      <c r="A20" s="1128"/>
      <c r="B20" s="1129"/>
      <c r="C20" s="1767"/>
      <c r="D20" s="1769"/>
      <c r="E20" s="1762"/>
      <c r="F20" s="1119">
        <v>9</v>
      </c>
      <c r="G20" s="1098" t="s">
        <v>2255</v>
      </c>
      <c r="H20" s="1762"/>
      <c r="I20" s="1119">
        <v>1</v>
      </c>
      <c r="J20" s="1125">
        <v>43407</v>
      </c>
      <c r="K20" s="1130">
        <v>43985</v>
      </c>
      <c r="L20" s="1763"/>
      <c r="M20" s="1126">
        <v>43566</v>
      </c>
      <c r="N20" s="1127"/>
      <c r="O20" s="1761"/>
      <c r="P20" s="580"/>
      <c r="Q20" s="581">
        <f t="shared" si="3"/>
        <v>0</v>
      </c>
      <c r="R20" s="578"/>
      <c r="S20" s="1121" t="str">
        <f t="shared" si="6"/>
        <v>Cumple</v>
      </c>
      <c r="T20" s="791" t="s">
        <v>2304</v>
      </c>
      <c r="U20" s="1120"/>
      <c r="V20" s="1123"/>
    </row>
    <row r="21" spans="1:401" ht="208.5" customHeight="1" x14ac:dyDescent="0.2">
      <c r="A21" s="1754" t="s">
        <v>31</v>
      </c>
      <c r="B21" s="1756"/>
      <c r="C21" s="1768"/>
      <c r="D21" s="1769"/>
      <c r="E21" s="1762"/>
      <c r="F21" s="1119">
        <v>10</v>
      </c>
      <c r="G21" s="1118" t="s">
        <v>2256</v>
      </c>
      <c r="H21" s="1762"/>
      <c r="I21" s="1131">
        <v>4</v>
      </c>
      <c r="J21" s="1125">
        <v>43408</v>
      </c>
      <c r="K21" s="1130">
        <v>43986</v>
      </c>
      <c r="L21" s="1763"/>
      <c r="M21" s="1126">
        <v>43567</v>
      </c>
      <c r="N21" s="1127"/>
      <c r="O21" s="1761"/>
      <c r="P21" s="580">
        <v>0</v>
      </c>
      <c r="Q21" s="581">
        <f t="shared" si="3"/>
        <v>0</v>
      </c>
      <c r="R21" s="578"/>
      <c r="S21" s="1121" t="str">
        <f>IF(R21&lt;=K18,"Cumple","Incumple")</f>
        <v>Cumple</v>
      </c>
      <c r="T21" s="1152" t="s">
        <v>2302</v>
      </c>
      <c r="U21" s="1120"/>
      <c r="V21" s="1132"/>
    </row>
    <row r="22" spans="1:401" ht="208.5" customHeight="1" x14ac:dyDescent="0.2">
      <c r="A22" s="1764"/>
      <c r="B22" s="1765"/>
      <c r="C22" s="1133"/>
      <c r="D22" s="1134"/>
      <c r="E22" s="1762" t="s">
        <v>1522</v>
      </c>
      <c r="F22" s="1119">
        <v>11</v>
      </c>
      <c r="G22" s="1118" t="s">
        <v>2257</v>
      </c>
      <c r="H22" s="1762" t="s">
        <v>1886</v>
      </c>
      <c r="I22" s="1131">
        <v>1</v>
      </c>
      <c r="J22" s="1125">
        <v>43739</v>
      </c>
      <c r="K22" s="1130">
        <v>43768</v>
      </c>
      <c r="L22" s="1763">
        <f>(+K22-J22)/7</f>
        <v>4.1428571428571432</v>
      </c>
      <c r="M22" s="1126">
        <v>43564</v>
      </c>
      <c r="N22" s="1127">
        <f>(M22-J22)/7-L22</f>
        <v>-29.142857142857142</v>
      </c>
      <c r="O22" s="1761" t="str">
        <f ca="1">IF((K22-TODAY())/7&gt;=L22/4,"En tiempo","Alerta")</f>
        <v>Alerta</v>
      </c>
      <c r="P22" s="1135">
        <v>0.2</v>
      </c>
      <c r="Q22" s="581">
        <f t="shared" si="3"/>
        <v>0.2</v>
      </c>
      <c r="R22" s="578"/>
      <c r="S22" s="1121" t="str">
        <f t="shared" ref="S22:S25" si="7">IF(R22&lt;=K19,"Cumple","Incumple")</f>
        <v>Cumple</v>
      </c>
      <c r="T22" s="1151" t="s">
        <v>2276</v>
      </c>
      <c r="U22" s="1120"/>
      <c r="V22" s="1132"/>
    </row>
    <row r="23" spans="1:401" ht="208.5" customHeight="1" thickBot="1" x14ac:dyDescent="0.25">
      <c r="A23" s="1764"/>
      <c r="B23" s="1765"/>
      <c r="C23" s="1133"/>
      <c r="D23" s="1134"/>
      <c r="E23" s="1762"/>
      <c r="F23" s="1119">
        <v>12</v>
      </c>
      <c r="G23" s="1131" t="s">
        <v>2258</v>
      </c>
      <c r="H23" s="1762"/>
      <c r="I23" s="1131">
        <v>1</v>
      </c>
      <c r="J23" s="1125">
        <v>43740</v>
      </c>
      <c r="K23" s="1130">
        <v>43769</v>
      </c>
      <c r="L23" s="1763"/>
      <c r="M23" s="1126">
        <v>43565</v>
      </c>
      <c r="N23" s="1127"/>
      <c r="O23" s="1761"/>
      <c r="P23" s="1135">
        <v>0.2</v>
      </c>
      <c r="Q23" s="581">
        <f t="shared" si="3"/>
        <v>0.2</v>
      </c>
      <c r="R23" s="578"/>
      <c r="S23" s="1121" t="str">
        <f t="shared" si="7"/>
        <v>Cumple</v>
      </c>
      <c r="T23" s="1151" t="s">
        <v>2277</v>
      </c>
      <c r="U23" s="1120"/>
      <c r="V23" s="1132"/>
    </row>
    <row r="24" spans="1:401" ht="235.5" customHeight="1" thickBot="1" x14ac:dyDescent="0.25">
      <c r="A24" s="1136"/>
      <c r="B24" s="1137"/>
      <c r="C24" s="1774" t="s">
        <v>1523</v>
      </c>
      <c r="D24" s="1760" t="s">
        <v>1524</v>
      </c>
      <c r="E24" s="1760" t="s">
        <v>1525</v>
      </c>
      <c r="F24" s="606">
        <v>13</v>
      </c>
      <c r="G24" s="1118" t="s">
        <v>2259</v>
      </c>
      <c r="H24" s="1762" t="s">
        <v>1887</v>
      </c>
      <c r="I24" s="1131">
        <v>1</v>
      </c>
      <c r="J24" s="1125">
        <v>43374</v>
      </c>
      <c r="K24" s="1130">
        <v>43768</v>
      </c>
      <c r="L24" s="1138">
        <f>(+K24-J24)/7</f>
        <v>56.285714285714285</v>
      </c>
      <c r="M24" s="1126">
        <v>43564</v>
      </c>
      <c r="N24" s="1127">
        <f>(M24-J24)/7-L24</f>
        <v>-29.142857142857142</v>
      </c>
      <c r="O24" s="1761" t="str">
        <f ca="1">IF((K24-TODAY())/7&gt;=L24/4,"En tiempo","Alerta")</f>
        <v>Alerta</v>
      </c>
      <c r="P24" s="580">
        <v>1</v>
      </c>
      <c r="Q24" s="581">
        <f t="shared" si="3"/>
        <v>1</v>
      </c>
      <c r="R24" s="578">
        <v>43815</v>
      </c>
      <c r="S24" s="1121" t="str">
        <f t="shared" si="7"/>
        <v>Cumple</v>
      </c>
      <c r="T24" s="1152" t="s">
        <v>2281</v>
      </c>
      <c r="U24" s="1120"/>
      <c r="V24" s="1132"/>
    </row>
    <row r="25" spans="1:401" ht="235.5" customHeight="1" thickBot="1" x14ac:dyDescent="0.25">
      <c r="A25" s="1136"/>
      <c r="B25" s="1137"/>
      <c r="C25" s="1775"/>
      <c r="D25" s="1760"/>
      <c r="E25" s="1760"/>
      <c r="F25" s="606">
        <v>14</v>
      </c>
      <c r="G25" s="1118" t="s">
        <v>2260</v>
      </c>
      <c r="H25" s="1762"/>
      <c r="I25" s="1131">
        <v>1</v>
      </c>
      <c r="J25" s="1125">
        <v>43375</v>
      </c>
      <c r="K25" s="1130">
        <v>43769</v>
      </c>
      <c r="L25" s="1138"/>
      <c r="M25" s="1126">
        <v>43565</v>
      </c>
      <c r="N25" s="1127"/>
      <c r="O25" s="1761"/>
      <c r="P25" s="580">
        <v>1</v>
      </c>
      <c r="Q25" s="581">
        <f t="shared" si="3"/>
        <v>1</v>
      </c>
      <c r="R25" s="578">
        <v>43815</v>
      </c>
      <c r="S25" s="1121" t="str">
        <f t="shared" si="7"/>
        <v>Incumple</v>
      </c>
      <c r="T25" s="1152" t="s">
        <v>2281</v>
      </c>
      <c r="U25" s="1120"/>
      <c r="V25" s="1132"/>
    </row>
    <row r="26" spans="1:401" s="1099" customFormat="1" ht="229.5" customHeight="1" thickBot="1" x14ac:dyDescent="0.25">
      <c r="A26" s="575" t="s">
        <v>31</v>
      </c>
      <c r="B26" s="576"/>
      <c r="C26" s="1776"/>
      <c r="D26" s="1760"/>
      <c r="E26" s="1760"/>
      <c r="F26" s="606">
        <v>15</v>
      </c>
      <c r="G26" s="1098" t="s">
        <v>2261</v>
      </c>
      <c r="H26" s="1762"/>
      <c r="I26" s="1119">
        <v>1</v>
      </c>
      <c r="J26" s="1125">
        <v>43376</v>
      </c>
      <c r="K26" s="1130">
        <v>43770</v>
      </c>
      <c r="L26" s="1138"/>
      <c r="M26" s="1126">
        <v>43566</v>
      </c>
      <c r="N26" s="1127"/>
      <c r="O26" s="1761"/>
      <c r="P26" s="580">
        <v>0</v>
      </c>
      <c r="Q26" s="581">
        <f t="shared" si="3"/>
        <v>0</v>
      </c>
      <c r="R26" s="578"/>
      <c r="S26" s="1121" t="str">
        <f>IF(R26&lt;=K24,"Cumple","Incumple")</f>
        <v>Cumple</v>
      </c>
      <c r="T26" s="1152" t="s">
        <v>2278</v>
      </c>
      <c r="U26" s="1120"/>
      <c r="V26" s="1123"/>
      <c r="AB26" s="1100"/>
      <c r="DD26" s="1101"/>
      <c r="DE26" s="1101"/>
      <c r="DF26" s="1101"/>
      <c r="DG26" s="1101"/>
      <c r="DH26" s="1101"/>
      <c r="DI26" s="1101"/>
      <c r="DJ26" s="1101"/>
      <c r="DK26" s="1101"/>
      <c r="DL26" s="1101"/>
      <c r="DM26" s="1101"/>
      <c r="DN26" s="1101"/>
      <c r="DO26" s="1101"/>
      <c r="DP26" s="1101"/>
      <c r="DQ26" s="1101"/>
      <c r="DR26" s="1101"/>
      <c r="DS26" s="1101"/>
      <c r="DT26" s="1101"/>
      <c r="DU26" s="1101"/>
      <c r="DV26" s="1101"/>
      <c r="DW26" s="1101"/>
      <c r="DX26" s="1101"/>
      <c r="DY26" s="1101"/>
      <c r="DZ26" s="1101"/>
      <c r="EA26" s="1101"/>
      <c r="EB26" s="1101"/>
      <c r="EC26" s="1101"/>
      <c r="ED26" s="1101"/>
      <c r="EE26" s="1101"/>
      <c r="EF26" s="1101"/>
      <c r="EG26" s="1101"/>
      <c r="EH26" s="1101"/>
      <c r="EI26" s="1101"/>
      <c r="EJ26" s="1101"/>
      <c r="EK26" s="1101"/>
      <c r="EL26" s="1101"/>
      <c r="EM26" s="1101"/>
      <c r="EN26" s="1101"/>
      <c r="EO26" s="1101"/>
      <c r="EP26" s="1101"/>
      <c r="EQ26" s="1101"/>
      <c r="ER26" s="1101"/>
      <c r="ES26" s="1101"/>
      <c r="ET26" s="1101"/>
      <c r="EU26" s="1101"/>
      <c r="EV26" s="1101"/>
      <c r="EW26" s="1101"/>
      <c r="EX26" s="1101"/>
      <c r="EY26" s="1101"/>
      <c r="EZ26" s="1101"/>
      <c r="FA26" s="1101"/>
      <c r="FB26" s="1101"/>
      <c r="FC26" s="1101"/>
      <c r="FD26" s="1101"/>
      <c r="FE26" s="1101"/>
      <c r="FF26" s="1101"/>
      <c r="FG26" s="1101"/>
      <c r="FH26" s="1101"/>
      <c r="FI26" s="1101"/>
      <c r="FJ26" s="1101"/>
      <c r="FK26" s="1101"/>
      <c r="FL26" s="1101"/>
      <c r="FM26" s="1101"/>
      <c r="FN26" s="1101"/>
      <c r="FO26" s="1101"/>
      <c r="FP26" s="1101"/>
      <c r="FQ26" s="1101"/>
      <c r="FR26" s="1101"/>
      <c r="FS26" s="1101"/>
      <c r="FT26" s="1101"/>
      <c r="FU26" s="1101"/>
      <c r="FV26" s="1101"/>
      <c r="FW26" s="1101"/>
      <c r="FX26" s="1101"/>
      <c r="FY26" s="1101"/>
      <c r="FZ26" s="1101"/>
      <c r="GA26" s="1101"/>
      <c r="GB26" s="1101"/>
      <c r="GC26" s="1101"/>
      <c r="GD26" s="1101"/>
      <c r="GE26" s="1101"/>
      <c r="GF26" s="1101"/>
      <c r="GG26" s="1101"/>
      <c r="GH26" s="1101"/>
      <c r="GI26" s="1101"/>
      <c r="GJ26" s="1101"/>
      <c r="GK26" s="1101"/>
      <c r="GL26" s="1101"/>
      <c r="GM26" s="1101"/>
      <c r="GN26" s="1101"/>
      <c r="GO26" s="1101"/>
      <c r="GP26" s="1101"/>
      <c r="GQ26" s="1101"/>
      <c r="GR26" s="1101"/>
      <c r="GS26" s="1101"/>
      <c r="GT26" s="1101"/>
      <c r="GU26" s="1101"/>
      <c r="GV26" s="1101"/>
      <c r="GW26" s="1101"/>
      <c r="GX26" s="1101"/>
      <c r="GY26" s="1101"/>
      <c r="GZ26" s="1101"/>
      <c r="HA26" s="1101"/>
      <c r="HB26" s="1101"/>
      <c r="HC26" s="1101"/>
      <c r="HD26" s="1101"/>
      <c r="HE26" s="1101"/>
      <c r="HF26" s="1101"/>
      <c r="HG26" s="1101"/>
      <c r="HH26" s="1101"/>
      <c r="HI26" s="1101"/>
      <c r="HJ26" s="1101"/>
      <c r="HK26" s="1101"/>
      <c r="HL26" s="1101"/>
      <c r="HM26" s="1101"/>
      <c r="HN26" s="1101"/>
      <c r="HO26" s="1101"/>
      <c r="HP26" s="1101"/>
      <c r="HQ26" s="1101"/>
      <c r="HR26" s="1101"/>
      <c r="HS26" s="1101"/>
      <c r="HT26" s="1101"/>
      <c r="HU26" s="1101"/>
      <c r="HV26" s="1101"/>
      <c r="HW26" s="1101"/>
      <c r="HX26" s="1101"/>
      <c r="HY26" s="1101"/>
      <c r="HZ26" s="1101"/>
      <c r="IA26" s="1101"/>
      <c r="IB26" s="1101"/>
      <c r="IC26" s="1101"/>
      <c r="ID26" s="1101"/>
      <c r="IE26" s="1101"/>
      <c r="IF26" s="1101"/>
      <c r="IG26" s="1101"/>
      <c r="IH26" s="1101"/>
      <c r="II26" s="1101"/>
      <c r="IJ26" s="1101"/>
      <c r="IK26" s="1101"/>
      <c r="IL26" s="1101"/>
      <c r="IM26" s="1101"/>
      <c r="IN26" s="1101"/>
      <c r="IO26" s="1101"/>
      <c r="IP26" s="1101"/>
      <c r="IQ26" s="1101"/>
      <c r="IR26" s="1101"/>
      <c r="IS26" s="1101"/>
      <c r="IT26" s="1101"/>
      <c r="IU26" s="1101"/>
      <c r="IV26" s="1101"/>
      <c r="IW26" s="1101"/>
      <c r="IX26" s="1101"/>
      <c r="IY26" s="1101"/>
      <c r="IZ26" s="1101"/>
      <c r="JA26" s="1101"/>
      <c r="JB26" s="1101"/>
      <c r="JC26" s="1101"/>
      <c r="JD26" s="1101"/>
      <c r="JE26" s="1101"/>
      <c r="JF26" s="1101"/>
      <c r="JG26" s="1101"/>
      <c r="JH26" s="1101"/>
      <c r="JI26" s="1101"/>
      <c r="JJ26" s="1101"/>
      <c r="JK26" s="1101"/>
      <c r="JL26" s="1101"/>
      <c r="JM26" s="1101"/>
      <c r="JN26" s="1101"/>
      <c r="JO26" s="1101"/>
      <c r="JP26" s="1101"/>
      <c r="JQ26" s="1101"/>
      <c r="JR26" s="1101"/>
      <c r="JS26" s="1101"/>
      <c r="JT26" s="1101"/>
      <c r="JU26" s="1101"/>
      <c r="JV26" s="1101"/>
      <c r="JW26" s="1101"/>
      <c r="JX26" s="1101"/>
      <c r="JY26" s="1101"/>
      <c r="JZ26" s="1101"/>
      <c r="KA26" s="1101"/>
      <c r="KB26" s="1101"/>
      <c r="KC26" s="1101"/>
      <c r="KD26" s="1101"/>
      <c r="KE26" s="1101"/>
      <c r="KF26" s="1101"/>
      <c r="KG26" s="1101"/>
      <c r="KH26" s="1101"/>
      <c r="KI26" s="1101"/>
      <c r="KJ26" s="1101"/>
      <c r="KK26" s="1101"/>
      <c r="KL26" s="1101"/>
      <c r="KM26" s="1101"/>
      <c r="KN26" s="1101"/>
      <c r="KO26" s="1101"/>
      <c r="KP26" s="1101"/>
      <c r="KQ26" s="1101"/>
      <c r="KR26" s="1101"/>
      <c r="KS26" s="1101"/>
      <c r="KT26" s="1101"/>
      <c r="KU26" s="1101"/>
      <c r="KV26" s="1101"/>
      <c r="KW26" s="1101"/>
      <c r="KX26" s="1101"/>
      <c r="KY26" s="1101"/>
      <c r="KZ26" s="1101"/>
      <c r="LA26" s="1101"/>
      <c r="LB26" s="1101"/>
      <c r="LC26" s="1101"/>
      <c r="LD26" s="1101"/>
      <c r="LE26" s="1101"/>
      <c r="LF26" s="1101"/>
      <c r="LG26" s="1101"/>
      <c r="LH26" s="1101"/>
      <c r="LI26" s="1101"/>
      <c r="LJ26" s="1101"/>
      <c r="LK26" s="1101"/>
      <c r="LL26" s="1101"/>
      <c r="LM26" s="1101"/>
      <c r="LN26" s="1101"/>
      <c r="LO26" s="1101"/>
      <c r="LP26" s="1101"/>
      <c r="LQ26" s="1101"/>
      <c r="LR26" s="1101"/>
      <c r="LS26" s="1101"/>
      <c r="LT26" s="1101"/>
      <c r="LU26" s="1101"/>
      <c r="LV26" s="1101"/>
      <c r="LW26" s="1101"/>
      <c r="LX26" s="1101"/>
      <c r="LY26" s="1101"/>
      <c r="LZ26" s="1101"/>
      <c r="MA26" s="1101"/>
      <c r="MB26" s="1101"/>
      <c r="MC26" s="1101"/>
      <c r="MD26" s="1101"/>
      <c r="ME26" s="1101"/>
      <c r="MF26" s="1101"/>
      <c r="MG26" s="1101"/>
      <c r="MH26" s="1101"/>
      <c r="MI26" s="1101"/>
      <c r="MJ26" s="1101"/>
      <c r="MK26" s="1101"/>
      <c r="ML26" s="1101"/>
      <c r="MM26" s="1101"/>
      <c r="MN26" s="1101"/>
      <c r="MO26" s="1101"/>
      <c r="MP26" s="1101"/>
      <c r="MQ26" s="1101"/>
      <c r="MR26" s="1101"/>
      <c r="MS26" s="1101"/>
      <c r="MT26" s="1101"/>
      <c r="MU26" s="1101"/>
      <c r="MV26" s="1101"/>
      <c r="MW26" s="1101"/>
      <c r="MX26" s="1101"/>
      <c r="MY26" s="1101"/>
      <c r="MZ26" s="1101"/>
      <c r="NA26" s="1101"/>
      <c r="NB26" s="1101"/>
      <c r="NC26" s="1101"/>
      <c r="ND26" s="1101"/>
      <c r="NE26" s="1101"/>
      <c r="NF26" s="1101"/>
      <c r="NG26" s="1101"/>
      <c r="NH26" s="1101"/>
      <c r="NI26" s="1101"/>
      <c r="NJ26" s="1101"/>
      <c r="NK26" s="1101"/>
      <c r="NL26" s="1101"/>
      <c r="NM26" s="1101"/>
      <c r="NN26" s="1101"/>
      <c r="NO26" s="1101"/>
      <c r="NP26" s="1101"/>
      <c r="NQ26" s="1101"/>
      <c r="NR26" s="1101"/>
      <c r="NS26" s="1101"/>
      <c r="NT26" s="1101"/>
      <c r="NU26" s="1101"/>
      <c r="NV26" s="1101"/>
      <c r="NW26" s="1101"/>
      <c r="NX26" s="1101"/>
      <c r="NY26" s="1101"/>
      <c r="NZ26" s="1101"/>
      <c r="OA26" s="1101"/>
      <c r="OB26" s="1101"/>
      <c r="OC26" s="1101"/>
      <c r="OD26" s="1101"/>
      <c r="OE26" s="1101"/>
      <c r="OF26" s="1101"/>
      <c r="OG26" s="1101"/>
      <c r="OH26" s="1101"/>
      <c r="OI26" s="1101"/>
      <c r="OJ26" s="1101"/>
      <c r="OK26" s="1101"/>
    </row>
    <row r="27" spans="1:401" s="1099" customFormat="1" ht="229.5" customHeight="1" thickBot="1" x14ac:dyDescent="0.25">
      <c r="A27" s="1770" t="s">
        <v>31</v>
      </c>
      <c r="B27" s="576"/>
      <c r="C27" s="1772" t="s">
        <v>1526</v>
      </c>
      <c r="D27" s="1769" t="s">
        <v>1527</v>
      </c>
      <c r="E27" s="1762" t="s">
        <v>1528</v>
      </c>
      <c r="F27" s="1119">
        <v>16</v>
      </c>
      <c r="G27" s="1098" t="s">
        <v>2262</v>
      </c>
      <c r="H27" s="1762" t="s">
        <v>1888</v>
      </c>
      <c r="I27" s="1139">
        <v>1</v>
      </c>
      <c r="J27" s="1130">
        <v>43374</v>
      </c>
      <c r="K27" s="1130">
        <v>44185</v>
      </c>
      <c r="L27" s="577"/>
      <c r="M27" s="1126">
        <v>43564</v>
      </c>
      <c r="N27" s="579"/>
      <c r="O27" s="566"/>
      <c r="P27" s="580">
        <v>0.8</v>
      </c>
      <c r="Q27" s="581">
        <f t="shared" si="3"/>
        <v>0.8</v>
      </c>
      <c r="R27" s="578"/>
      <c r="S27" s="1121" t="str">
        <f>IF(R27&lt;=K25,"Cumple","Incumple")</f>
        <v>Cumple</v>
      </c>
      <c r="T27" s="1152" t="s">
        <v>2279</v>
      </c>
      <c r="U27" s="1120"/>
      <c r="V27" s="1123"/>
      <c r="AB27" s="1100"/>
      <c r="DD27" s="1101"/>
      <c r="DE27" s="1101"/>
      <c r="DF27" s="1101"/>
      <c r="DG27" s="1101"/>
      <c r="DH27" s="1101"/>
      <c r="DI27" s="1101"/>
      <c r="DJ27" s="1101"/>
      <c r="DK27" s="1101"/>
      <c r="DL27" s="1101"/>
      <c r="DM27" s="1101"/>
      <c r="DN27" s="1101"/>
      <c r="DO27" s="1101"/>
      <c r="DP27" s="1101"/>
      <c r="DQ27" s="1101"/>
      <c r="DR27" s="1101"/>
      <c r="DS27" s="1101"/>
      <c r="DT27" s="1101"/>
      <c r="DU27" s="1101"/>
      <c r="DV27" s="1101"/>
      <c r="DW27" s="1101"/>
      <c r="DX27" s="1101"/>
      <c r="DY27" s="1101"/>
      <c r="DZ27" s="1101"/>
      <c r="EA27" s="1101"/>
      <c r="EB27" s="1101"/>
      <c r="EC27" s="1101"/>
      <c r="ED27" s="1101"/>
      <c r="EE27" s="1101"/>
      <c r="EF27" s="1101"/>
      <c r="EG27" s="1101"/>
      <c r="EH27" s="1101"/>
      <c r="EI27" s="1101"/>
      <c r="EJ27" s="1101"/>
      <c r="EK27" s="1101"/>
      <c r="EL27" s="1101"/>
      <c r="EM27" s="1101"/>
      <c r="EN27" s="1101"/>
      <c r="EO27" s="1101"/>
      <c r="EP27" s="1101"/>
      <c r="EQ27" s="1101"/>
      <c r="ER27" s="1101"/>
      <c r="ES27" s="1101"/>
      <c r="ET27" s="1101"/>
      <c r="EU27" s="1101"/>
      <c r="EV27" s="1101"/>
      <c r="EW27" s="1101"/>
      <c r="EX27" s="1101"/>
      <c r="EY27" s="1101"/>
      <c r="EZ27" s="1101"/>
      <c r="FA27" s="1101"/>
      <c r="FB27" s="1101"/>
      <c r="FC27" s="1101"/>
      <c r="FD27" s="1101"/>
      <c r="FE27" s="1101"/>
      <c r="FF27" s="1101"/>
      <c r="FG27" s="1101"/>
      <c r="FH27" s="1101"/>
      <c r="FI27" s="1101"/>
      <c r="FJ27" s="1101"/>
      <c r="FK27" s="1101"/>
      <c r="FL27" s="1101"/>
      <c r="FM27" s="1101"/>
      <c r="FN27" s="1101"/>
      <c r="FO27" s="1101"/>
      <c r="FP27" s="1101"/>
      <c r="FQ27" s="1101"/>
      <c r="FR27" s="1101"/>
      <c r="FS27" s="1101"/>
      <c r="FT27" s="1101"/>
      <c r="FU27" s="1101"/>
      <c r="FV27" s="1101"/>
      <c r="FW27" s="1101"/>
      <c r="FX27" s="1101"/>
      <c r="FY27" s="1101"/>
      <c r="FZ27" s="1101"/>
      <c r="GA27" s="1101"/>
      <c r="GB27" s="1101"/>
      <c r="GC27" s="1101"/>
      <c r="GD27" s="1101"/>
      <c r="GE27" s="1101"/>
      <c r="GF27" s="1101"/>
      <c r="GG27" s="1101"/>
      <c r="GH27" s="1101"/>
      <c r="GI27" s="1101"/>
      <c r="GJ27" s="1101"/>
      <c r="GK27" s="1101"/>
      <c r="GL27" s="1101"/>
      <c r="GM27" s="1101"/>
      <c r="GN27" s="1101"/>
      <c r="GO27" s="1101"/>
      <c r="GP27" s="1101"/>
      <c r="GQ27" s="1101"/>
      <c r="GR27" s="1101"/>
      <c r="GS27" s="1101"/>
      <c r="GT27" s="1101"/>
      <c r="GU27" s="1101"/>
      <c r="GV27" s="1101"/>
      <c r="GW27" s="1101"/>
      <c r="GX27" s="1101"/>
      <c r="GY27" s="1101"/>
      <c r="GZ27" s="1101"/>
      <c r="HA27" s="1101"/>
      <c r="HB27" s="1101"/>
      <c r="HC27" s="1101"/>
      <c r="HD27" s="1101"/>
      <c r="HE27" s="1101"/>
      <c r="HF27" s="1101"/>
      <c r="HG27" s="1101"/>
      <c r="HH27" s="1101"/>
      <c r="HI27" s="1101"/>
      <c r="HJ27" s="1101"/>
      <c r="HK27" s="1101"/>
      <c r="HL27" s="1101"/>
      <c r="HM27" s="1101"/>
      <c r="HN27" s="1101"/>
      <c r="HO27" s="1101"/>
      <c r="HP27" s="1101"/>
      <c r="HQ27" s="1101"/>
      <c r="HR27" s="1101"/>
      <c r="HS27" s="1101"/>
      <c r="HT27" s="1101"/>
      <c r="HU27" s="1101"/>
      <c r="HV27" s="1101"/>
      <c r="HW27" s="1101"/>
      <c r="HX27" s="1101"/>
      <c r="HY27" s="1101"/>
      <c r="HZ27" s="1101"/>
      <c r="IA27" s="1101"/>
      <c r="IB27" s="1101"/>
      <c r="IC27" s="1101"/>
      <c r="ID27" s="1101"/>
      <c r="IE27" s="1101"/>
      <c r="IF27" s="1101"/>
      <c r="IG27" s="1101"/>
      <c r="IH27" s="1101"/>
      <c r="II27" s="1101"/>
      <c r="IJ27" s="1101"/>
      <c r="IK27" s="1101"/>
      <c r="IL27" s="1101"/>
      <c r="IM27" s="1101"/>
      <c r="IN27" s="1101"/>
      <c r="IO27" s="1101"/>
      <c r="IP27" s="1101"/>
      <c r="IQ27" s="1101"/>
      <c r="IR27" s="1101"/>
      <c r="IS27" s="1101"/>
      <c r="IT27" s="1101"/>
      <c r="IU27" s="1101"/>
      <c r="IV27" s="1101"/>
      <c r="IW27" s="1101"/>
      <c r="IX27" s="1101"/>
      <c r="IY27" s="1101"/>
      <c r="IZ27" s="1101"/>
      <c r="JA27" s="1101"/>
      <c r="JB27" s="1101"/>
      <c r="JC27" s="1101"/>
      <c r="JD27" s="1101"/>
      <c r="JE27" s="1101"/>
      <c r="JF27" s="1101"/>
      <c r="JG27" s="1101"/>
      <c r="JH27" s="1101"/>
      <c r="JI27" s="1101"/>
      <c r="JJ27" s="1101"/>
      <c r="JK27" s="1101"/>
      <c r="JL27" s="1101"/>
      <c r="JM27" s="1101"/>
      <c r="JN27" s="1101"/>
      <c r="JO27" s="1101"/>
      <c r="JP27" s="1101"/>
      <c r="JQ27" s="1101"/>
      <c r="JR27" s="1101"/>
      <c r="JS27" s="1101"/>
      <c r="JT27" s="1101"/>
      <c r="JU27" s="1101"/>
      <c r="JV27" s="1101"/>
      <c r="JW27" s="1101"/>
      <c r="JX27" s="1101"/>
      <c r="JY27" s="1101"/>
      <c r="JZ27" s="1101"/>
      <c r="KA27" s="1101"/>
      <c r="KB27" s="1101"/>
      <c r="KC27" s="1101"/>
      <c r="KD27" s="1101"/>
      <c r="KE27" s="1101"/>
      <c r="KF27" s="1101"/>
      <c r="KG27" s="1101"/>
      <c r="KH27" s="1101"/>
      <c r="KI27" s="1101"/>
      <c r="KJ27" s="1101"/>
      <c r="KK27" s="1101"/>
      <c r="KL27" s="1101"/>
      <c r="KM27" s="1101"/>
      <c r="KN27" s="1101"/>
      <c r="KO27" s="1101"/>
      <c r="KP27" s="1101"/>
      <c r="KQ27" s="1101"/>
      <c r="KR27" s="1101"/>
      <c r="KS27" s="1101"/>
      <c r="KT27" s="1101"/>
      <c r="KU27" s="1101"/>
      <c r="KV27" s="1101"/>
      <c r="KW27" s="1101"/>
      <c r="KX27" s="1101"/>
      <c r="KY27" s="1101"/>
      <c r="KZ27" s="1101"/>
      <c r="LA27" s="1101"/>
      <c r="LB27" s="1101"/>
      <c r="LC27" s="1101"/>
      <c r="LD27" s="1101"/>
      <c r="LE27" s="1101"/>
      <c r="LF27" s="1101"/>
      <c r="LG27" s="1101"/>
      <c r="LH27" s="1101"/>
      <c r="LI27" s="1101"/>
      <c r="LJ27" s="1101"/>
      <c r="LK27" s="1101"/>
      <c r="LL27" s="1101"/>
      <c r="LM27" s="1101"/>
      <c r="LN27" s="1101"/>
      <c r="LO27" s="1101"/>
      <c r="LP27" s="1101"/>
      <c r="LQ27" s="1101"/>
      <c r="LR27" s="1101"/>
      <c r="LS27" s="1101"/>
      <c r="LT27" s="1101"/>
      <c r="LU27" s="1101"/>
      <c r="LV27" s="1101"/>
      <c r="LW27" s="1101"/>
      <c r="LX27" s="1101"/>
      <c r="LY27" s="1101"/>
      <c r="LZ27" s="1101"/>
      <c r="MA27" s="1101"/>
      <c r="MB27" s="1101"/>
      <c r="MC27" s="1101"/>
      <c r="MD27" s="1101"/>
      <c r="ME27" s="1101"/>
      <c r="MF27" s="1101"/>
      <c r="MG27" s="1101"/>
      <c r="MH27" s="1101"/>
      <c r="MI27" s="1101"/>
      <c r="MJ27" s="1101"/>
      <c r="MK27" s="1101"/>
      <c r="ML27" s="1101"/>
      <c r="MM27" s="1101"/>
      <c r="MN27" s="1101"/>
      <c r="MO27" s="1101"/>
      <c r="MP27" s="1101"/>
      <c r="MQ27" s="1101"/>
      <c r="MR27" s="1101"/>
      <c r="MS27" s="1101"/>
      <c r="MT27" s="1101"/>
      <c r="MU27" s="1101"/>
      <c r="MV27" s="1101"/>
      <c r="MW27" s="1101"/>
      <c r="MX27" s="1101"/>
      <c r="MY27" s="1101"/>
      <c r="MZ27" s="1101"/>
      <c r="NA27" s="1101"/>
      <c r="NB27" s="1101"/>
      <c r="NC27" s="1101"/>
      <c r="ND27" s="1101"/>
      <c r="NE27" s="1101"/>
      <c r="NF27" s="1101"/>
      <c r="NG27" s="1101"/>
      <c r="NH27" s="1101"/>
      <c r="NI27" s="1101"/>
      <c r="NJ27" s="1101"/>
      <c r="NK27" s="1101"/>
      <c r="NL27" s="1101"/>
      <c r="NM27" s="1101"/>
      <c r="NN27" s="1101"/>
      <c r="NO27" s="1101"/>
      <c r="NP27" s="1101"/>
      <c r="NQ27" s="1101"/>
      <c r="NR27" s="1101"/>
      <c r="NS27" s="1101"/>
      <c r="NT27" s="1101"/>
      <c r="NU27" s="1101"/>
      <c r="NV27" s="1101"/>
      <c r="NW27" s="1101"/>
      <c r="NX27" s="1101"/>
      <c r="NY27" s="1101"/>
      <c r="NZ27" s="1101"/>
      <c r="OA27" s="1101"/>
      <c r="OB27" s="1101"/>
      <c r="OC27" s="1101"/>
      <c r="OD27" s="1101"/>
      <c r="OE27" s="1101"/>
      <c r="OF27" s="1101"/>
      <c r="OG27" s="1101"/>
      <c r="OH27" s="1101"/>
      <c r="OI27" s="1101"/>
      <c r="OJ27" s="1101"/>
      <c r="OK27" s="1101"/>
    </row>
    <row r="28" spans="1:401" s="1099" customFormat="1" ht="201.75" customHeight="1" thickBot="1" x14ac:dyDescent="0.25">
      <c r="A28" s="1771"/>
      <c r="B28" s="576"/>
      <c r="C28" s="1773"/>
      <c r="D28" s="1769"/>
      <c r="E28" s="1762"/>
      <c r="F28" s="1119">
        <v>17</v>
      </c>
      <c r="G28" s="1118" t="s">
        <v>2263</v>
      </c>
      <c r="H28" s="1762"/>
      <c r="I28" s="1139">
        <v>1</v>
      </c>
      <c r="J28" s="1130">
        <v>43375</v>
      </c>
      <c r="K28" s="1130">
        <v>44186</v>
      </c>
      <c r="L28" s="577">
        <f>(+K27-J27)/7</f>
        <v>115.85714285714286</v>
      </c>
      <c r="M28" s="1126">
        <v>43565</v>
      </c>
      <c r="N28" s="579">
        <f>(M27-J27)/7-L28</f>
        <v>-88.714285714285722</v>
      </c>
      <c r="O28" s="566" t="str">
        <f ca="1">IF((K27-TODAY())/7&gt;=L28/4,"En tiempo","Alerta")</f>
        <v>En tiempo</v>
      </c>
      <c r="P28" s="580">
        <v>0.8</v>
      </c>
      <c r="Q28" s="581">
        <f>IF(P28/I27=1,1,+P28/I27)</f>
        <v>0.8</v>
      </c>
      <c r="R28" s="578"/>
      <c r="S28" s="1121" t="str">
        <f>IF(R28&lt;=K27,"Cumple","Incumple")</f>
        <v>Cumple</v>
      </c>
      <c r="T28" s="1152" t="s">
        <v>2279</v>
      </c>
      <c r="U28" s="1140"/>
      <c r="V28" s="1132"/>
      <c r="AB28" s="1100"/>
      <c r="DD28" s="1101"/>
      <c r="DE28" s="1101"/>
      <c r="DF28" s="1101"/>
      <c r="DG28" s="1101"/>
      <c r="DH28" s="1101"/>
      <c r="DI28" s="1101"/>
      <c r="DJ28" s="1101"/>
      <c r="DK28" s="1101"/>
      <c r="DL28" s="1101"/>
      <c r="DM28" s="1101"/>
      <c r="DN28" s="1101"/>
      <c r="DO28" s="1101"/>
      <c r="DP28" s="1101"/>
      <c r="DQ28" s="1101"/>
      <c r="DR28" s="1101"/>
      <c r="DS28" s="1101"/>
      <c r="DT28" s="1101"/>
      <c r="DU28" s="1101"/>
      <c r="DV28" s="1101"/>
      <c r="DW28" s="1101"/>
      <c r="DX28" s="1101"/>
      <c r="DY28" s="1101"/>
      <c r="DZ28" s="1101"/>
      <c r="EA28" s="1101"/>
      <c r="EB28" s="1101"/>
      <c r="EC28" s="1101"/>
      <c r="ED28" s="1101"/>
      <c r="EE28" s="1101"/>
      <c r="EF28" s="1101"/>
      <c r="EG28" s="1101"/>
      <c r="EH28" s="1101"/>
      <c r="EI28" s="1101"/>
      <c r="EJ28" s="1101"/>
      <c r="EK28" s="1101"/>
      <c r="EL28" s="1101"/>
      <c r="EM28" s="1101"/>
      <c r="EN28" s="1101"/>
      <c r="EO28" s="1101"/>
      <c r="EP28" s="1101"/>
      <c r="EQ28" s="1101"/>
      <c r="ER28" s="1101"/>
      <c r="ES28" s="1101"/>
      <c r="ET28" s="1101"/>
      <c r="EU28" s="1101"/>
      <c r="EV28" s="1101"/>
      <c r="EW28" s="1101"/>
      <c r="EX28" s="1101"/>
      <c r="EY28" s="1101"/>
      <c r="EZ28" s="1101"/>
      <c r="FA28" s="1101"/>
      <c r="FB28" s="1101"/>
      <c r="FC28" s="1101"/>
      <c r="FD28" s="1101"/>
      <c r="FE28" s="1101"/>
      <c r="FF28" s="1101"/>
      <c r="FG28" s="1101"/>
      <c r="FH28" s="1101"/>
      <c r="FI28" s="1101"/>
      <c r="FJ28" s="1101"/>
      <c r="FK28" s="1101"/>
      <c r="FL28" s="1101"/>
      <c r="FM28" s="1101"/>
      <c r="FN28" s="1101"/>
      <c r="FO28" s="1101"/>
      <c r="FP28" s="1101"/>
      <c r="FQ28" s="1101"/>
      <c r="FR28" s="1101"/>
      <c r="FS28" s="1101"/>
      <c r="FT28" s="1101"/>
      <c r="FU28" s="1101"/>
      <c r="FV28" s="1101"/>
      <c r="FW28" s="1101"/>
      <c r="FX28" s="1101"/>
      <c r="FY28" s="1101"/>
      <c r="FZ28" s="1101"/>
      <c r="GA28" s="1101"/>
      <c r="GB28" s="1101"/>
      <c r="GC28" s="1101"/>
      <c r="GD28" s="1101"/>
      <c r="GE28" s="1101"/>
      <c r="GF28" s="1101"/>
      <c r="GG28" s="1101"/>
      <c r="GH28" s="1101"/>
      <c r="GI28" s="1101"/>
      <c r="GJ28" s="1101"/>
      <c r="GK28" s="1101"/>
      <c r="GL28" s="1101"/>
      <c r="GM28" s="1101"/>
      <c r="GN28" s="1101"/>
      <c r="GO28" s="1101"/>
      <c r="GP28" s="1101"/>
      <c r="GQ28" s="1101"/>
      <c r="GR28" s="1101"/>
      <c r="GS28" s="1101"/>
      <c r="GT28" s="1101"/>
      <c r="GU28" s="1101"/>
      <c r="GV28" s="1101"/>
      <c r="GW28" s="1101"/>
      <c r="GX28" s="1101"/>
      <c r="GY28" s="1101"/>
      <c r="GZ28" s="1101"/>
      <c r="HA28" s="1101"/>
      <c r="HB28" s="1101"/>
      <c r="HC28" s="1101"/>
      <c r="HD28" s="1101"/>
      <c r="HE28" s="1101"/>
      <c r="HF28" s="1101"/>
      <c r="HG28" s="1101"/>
      <c r="HH28" s="1101"/>
      <c r="HI28" s="1101"/>
      <c r="HJ28" s="1101"/>
      <c r="HK28" s="1101"/>
      <c r="HL28" s="1101"/>
      <c r="HM28" s="1101"/>
      <c r="HN28" s="1101"/>
      <c r="HO28" s="1101"/>
      <c r="HP28" s="1101"/>
      <c r="HQ28" s="1101"/>
      <c r="HR28" s="1101"/>
      <c r="HS28" s="1101"/>
      <c r="HT28" s="1101"/>
      <c r="HU28" s="1101"/>
      <c r="HV28" s="1101"/>
      <c r="HW28" s="1101"/>
      <c r="HX28" s="1101"/>
      <c r="HY28" s="1101"/>
      <c r="HZ28" s="1101"/>
      <c r="IA28" s="1101"/>
      <c r="IB28" s="1101"/>
      <c r="IC28" s="1101"/>
      <c r="ID28" s="1101"/>
      <c r="IE28" s="1101"/>
      <c r="IF28" s="1101"/>
      <c r="IG28" s="1101"/>
      <c r="IH28" s="1101"/>
      <c r="II28" s="1101"/>
      <c r="IJ28" s="1101"/>
      <c r="IK28" s="1101"/>
      <c r="IL28" s="1101"/>
      <c r="IM28" s="1101"/>
      <c r="IN28" s="1101"/>
      <c r="IO28" s="1101"/>
      <c r="IP28" s="1101"/>
      <c r="IQ28" s="1101"/>
      <c r="IR28" s="1101"/>
      <c r="IS28" s="1101"/>
      <c r="IT28" s="1101"/>
      <c r="IU28" s="1101"/>
      <c r="IV28" s="1101"/>
      <c r="IW28" s="1101"/>
      <c r="IX28" s="1101"/>
      <c r="IY28" s="1101"/>
      <c r="IZ28" s="1101"/>
      <c r="JA28" s="1101"/>
      <c r="JB28" s="1101"/>
      <c r="JC28" s="1101"/>
      <c r="JD28" s="1101"/>
      <c r="JE28" s="1101"/>
      <c r="JF28" s="1101"/>
      <c r="JG28" s="1101"/>
      <c r="JH28" s="1101"/>
      <c r="JI28" s="1101"/>
      <c r="JJ28" s="1101"/>
      <c r="JK28" s="1101"/>
      <c r="JL28" s="1101"/>
      <c r="JM28" s="1101"/>
      <c r="JN28" s="1101"/>
      <c r="JO28" s="1101"/>
      <c r="JP28" s="1101"/>
      <c r="JQ28" s="1101"/>
      <c r="JR28" s="1101"/>
      <c r="JS28" s="1101"/>
      <c r="JT28" s="1101"/>
      <c r="JU28" s="1101"/>
      <c r="JV28" s="1101"/>
      <c r="JW28" s="1101"/>
      <c r="JX28" s="1101"/>
      <c r="JY28" s="1101"/>
      <c r="JZ28" s="1101"/>
      <c r="KA28" s="1101"/>
      <c r="KB28" s="1101"/>
      <c r="KC28" s="1101"/>
      <c r="KD28" s="1101"/>
      <c r="KE28" s="1101"/>
      <c r="KF28" s="1101"/>
      <c r="KG28" s="1101"/>
      <c r="KH28" s="1101"/>
      <c r="KI28" s="1101"/>
      <c r="KJ28" s="1101"/>
      <c r="KK28" s="1101"/>
      <c r="KL28" s="1101"/>
      <c r="KM28" s="1101"/>
      <c r="KN28" s="1101"/>
      <c r="KO28" s="1101"/>
      <c r="KP28" s="1101"/>
      <c r="KQ28" s="1101"/>
      <c r="KR28" s="1101"/>
      <c r="KS28" s="1101"/>
      <c r="KT28" s="1101"/>
      <c r="KU28" s="1101"/>
      <c r="KV28" s="1101"/>
      <c r="KW28" s="1101"/>
      <c r="KX28" s="1101"/>
      <c r="KY28" s="1101"/>
      <c r="KZ28" s="1101"/>
      <c r="LA28" s="1101"/>
      <c r="LB28" s="1101"/>
      <c r="LC28" s="1101"/>
      <c r="LD28" s="1101"/>
      <c r="LE28" s="1101"/>
      <c r="LF28" s="1101"/>
      <c r="LG28" s="1101"/>
      <c r="LH28" s="1101"/>
      <c r="LI28" s="1101"/>
      <c r="LJ28" s="1101"/>
      <c r="LK28" s="1101"/>
      <c r="LL28" s="1101"/>
      <c r="LM28" s="1101"/>
      <c r="LN28" s="1101"/>
      <c r="LO28" s="1101"/>
      <c r="LP28" s="1101"/>
      <c r="LQ28" s="1101"/>
      <c r="LR28" s="1101"/>
      <c r="LS28" s="1101"/>
      <c r="LT28" s="1101"/>
      <c r="LU28" s="1101"/>
      <c r="LV28" s="1101"/>
      <c r="LW28" s="1101"/>
      <c r="LX28" s="1101"/>
      <c r="LY28" s="1101"/>
      <c r="LZ28" s="1101"/>
      <c r="MA28" s="1101"/>
      <c r="MB28" s="1101"/>
      <c r="MC28" s="1101"/>
      <c r="MD28" s="1101"/>
      <c r="ME28" s="1101"/>
      <c r="MF28" s="1101"/>
      <c r="MG28" s="1101"/>
      <c r="MH28" s="1101"/>
      <c r="MI28" s="1101"/>
      <c r="MJ28" s="1101"/>
      <c r="MK28" s="1101"/>
      <c r="ML28" s="1101"/>
      <c r="MM28" s="1101"/>
      <c r="MN28" s="1101"/>
      <c r="MO28" s="1101"/>
      <c r="MP28" s="1101"/>
      <c r="MQ28" s="1101"/>
      <c r="MR28" s="1101"/>
      <c r="MS28" s="1101"/>
      <c r="MT28" s="1101"/>
      <c r="MU28" s="1101"/>
      <c r="MV28" s="1101"/>
      <c r="MW28" s="1101"/>
      <c r="MX28" s="1101"/>
      <c r="MY28" s="1101"/>
      <c r="MZ28" s="1101"/>
      <c r="NA28" s="1101"/>
      <c r="NB28" s="1101"/>
      <c r="NC28" s="1101"/>
      <c r="ND28" s="1101"/>
      <c r="NE28" s="1101"/>
      <c r="NF28" s="1101"/>
      <c r="NG28" s="1101"/>
      <c r="NH28" s="1101"/>
      <c r="NI28" s="1101"/>
      <c r="NJ28" s="1101"/>
      <c r="NK28" s="1101"/>
      <c r="NL28" s="1101"/>
      <c r="NM28" s="1101"/>
      <c r="NN28" s="1101"/>
      <c r="NO28" s="1101"/>
      <c r="NP28" s="1101"/>
      <c r="NQ28" s="1101"/>
      <c r="NR28" s="1101"/>
      <c r="NS28" s="1101"/>
      <c r="NT28" s="1101"/>
      <c r="NU28" s="1101"/>
      <c r="NV28" s="1101"/>
      <c r="NW28" s="1101"/>
      <c r="NX28" s="1101"/>
      <c r="NY28" s="1101"/>
      <c r="NZ28" s="1101"/>
      <c r="OA28" s="1101"/>
      <c r="OB28" s="1101"/>
      <c r="OC28" s="1101"/>
      <c r="OD28" s="1101"/>
      <c r="OE28" s="1101"/>
      <c r="OF28" s="1101"/>
      <c r="OG28" s="1101"/>
      <c r="OH28" s="1101"/>
      <c r="OI28" s="1101"/>
      <c r="OJ28" s="1101"/>
      <c r="OK28" s="1101"/>
    </row>
    <row r="29" spans="1:401" s="1099" customFormat="1" ht="265.5" customHeight="1" thickBot="1" x14ac:dyDescent="0.25">
      <c r="A29" s="575" t="s">
        <v>1426</v>
      </c>
      <c r="B29" s="576"/>
      <c r="C29" s="1141" t="s">
        <v>1529</v>
      </c>
      <c r="D29" s="1142" t="s">
        <v>1527</v>
      </c>
      <c r="E29" s="1118" t="s">
        <v>1530</v>
      </c>
      <c r="F29" s="1155">
        <v>18</v>
      </c>
      <c r="G29" s="1118" t="s">
        <v>1531</v>
      </c>
      <c r="H29" s="1118" t="s">
        <v>1889</v>
      </c>
      <c r="I29" s="1131">
        <v>1</v>
      </c>
      <c r="J29" s="1140">
        <v>43374</v>
      </c>
      <c r="K29" s="1140">
        <v>43750</v>
      </c>
      <c r="L29" s="577">
        <f t="shared" si="0"/>
        <v>53.714285714285715</v>
      </c>
      <c r="M29" s="578">
        <v>43564</v>
      </c>
      <c r="N29" s="579">
        <f t="shared" si="1"/>
        <v>-26.571428571428573</v>
      </c>
      <c r="O29" s="566" t="str">
        <f t="shared" ca="1" si="2"/>
        <v>Alerta</v>
      </c>
      <c r="P29" s="580">
        <v>0.5</v>
      </c>
      <c r="Q29" s="581">
        <f t="shared" si="3"/>
        <v>0.5</v>
      </c>
      <c r="R29" s="578"/>
      <c r="S29" s="1121" t="str">
        <f t="shared" si="4"/>
        <v>Cumple</v>
      </c>
      <c r="T29" s="1152" t="s">
        <v>2303</v>
      </c>
      <c r="U29" s="1140"/>
      <c r="V29" s="1132"/>
      <c r="AB29" s="1100"/>
      <c r="DD29" s="1101"/>
      <c r="DE29" s="1101"/>
      <c r="DF29" s="1101"/>
      <c r="DG29" s="1101"/>
      <c r="DH29" s="1101"/>
      <c r="DI29" s="1101"/>
      <c r="DJ29" s="1101"/>
      <c r="DK29" s="1101"/>
      <c r="DL29" s="1101"/>
      <c r="DM29" s="1101"/>
      <c r="DN29" s="1101"/>
      <c r="DO29" s="1101"/>
      <c r="DP29" s="1101"/>
      <c r="DQ29" s="1101"/>
      <c r="DR29" s="1101"/>
      <c r="DS29" s="1101"/>
      <c r="DT29" s="1101"/>
      <c r="DU29" s="1101"/>
      <c r="DV29" s="1101"/>
      <c r="DW29" s="1101"/>
      <c r="DX29" s="1101"/>
      <c r="DY29" s="1101"/>
      <c r="DZ29" s="1101"/>
      <c r="EA29" s="1101"/>
      <c r="EB29" s="1101"/>
      <c r="EC29" s="1101"/>
      <c r="ED29" s="1101"/>
      <c r="EE29" s="1101"/>
      <c r="EF29" s="1101"/>
      <c r="EG29" s="1101"/>
      <c r="EH29" s="1101"/>
      <c r="EI29" s="1101"/>
      <c r="EJ29" s="1101"/>
      <c r="EK29" s="1101"/>
      <c r="EL29" s="1101"/>
      <c r="EM29" s="1101"/>
      <c r="EN29" s="1101"/>
      <c r="EO29" s="1101"/>
      <c r="EP29" s="1101"/>
      <c r="EQ29" s="1101"/>
      <c r="ER29" s="1101"/>
      <c r="ES29" s="1101"/>
      <c r="ET29" s="1101"/>
      <c r="EU29" s="1101"/>
      <c r="EV29" s="1101"/>
      <c r="EW29" s="1101"/>
      <c r="EX29" s="1101"/>
      <c r="EY29" s="1101"/>
      <c r="EZ29" s="1101"/>
      <c r="FA29" s="1101"/>
      <c r="FB29" s="1101"/>
      <c r="FC29" s="1101"/>
      <c r="FD29" s="1101"/>
      <c r="FE29" s="1101"/>
      <c r="FF29" s="1101"/>
      <c r="FG29" s="1101"/>
      <c r="FH29" s="1101"/>
      <c r="FI29" s="1101"/>
      <c r="FJ29" s="1101"/>
      <c r="FK29" s="1101"/>
      <c r="FL29" s="1101"/>
      <c r="FM29" s="1101"/>
      <c r="FN29" s="1101"/>
      <c r="FO29" s="1101"/>
      <c r="FP29" s="1101"/>
      <c r="FQ29" s="1101"/>
      <c r="FR29" s="1101"/>
      <c r="FS29" s="1101"/>
      <c r="FT29" s="1101"/>
      <c r="FU29" s="1101"/>
      <c r="FV29" s="1101"/>
      <c r="FW29" s="1101"/>
      <c r="FX29" s="1101"/>
      <c r="FY29" s="1101"/>
      <c r="FZ29" s="1101"/>
      <c r="GA29" s="1101"/>
      <c r="GB29" s="1101"/>
      <c r="GC29" s="1101"/>
      <c r="GD29" s="1101"/>
      <c r="GE29" s="1101"/>
      <c r="GF29" s="1101"/>
      <c r="GG29" s="1101"/>
      <c r="GH29" s="1101"/>
      <c r="GI29" s="1101"/>
      <c r="GJ29" s="1101"/>
      <c r="GK29" s="1101"/>
      <c r="GL29" s="1101"/>
      <c r="GM29" s="1101"/>
      <c r="GN29" s="1101"/>
      <c r="GO29" s="1101"/>
      <c r="GP29" s="1101"/>
      <c r="GQ29" s="1101"/>
      <c r="GR29" s="1101"/>
      <c r="GS29" s="1101"/>
      <c r="GT29" s="1101"/>
      <c r="GU29" s="1101"/>
      <c r="GV29" s="1101"/>
      <c r="GW29" s="1101"/>
      <c r="GX29" s="1101"/>
      <c r="GY29" s="1101"/>
      <c r="GZ29" s="1101"/>
      <c r="HA29" s="1101"/>
      <c r="HB29" s="1101"/>
      <c r="HC29" s="1101"/>
      <c r="HD29" s="1101"/>
      <c r="HE29" s="1101"/>
      <c r="HF29" s="1101"/>
      <c r="HG29" s="1101"/>
      <c r="HH29" s="1101"/>
      <c r="HI29" s="1101"/>
      <c r="HJ29" s="1101"/>
      <c r="HK29" s="1101"/>
      <c r="HL29" s="1101"/>
      <c r="HM29" s="1101"/>
      <c r="HN29" s="1101"/>
      <c r="HO29" s="1101"/>
      <c r="HP29" s="1101"/>
      <c r="HQ29" s="1101"/>
      <c r="HR29" s="1101"/>
      <c r="HS29" s="1101"/>
      <c r="HT29" s="1101"/>
      <c r="HU29" s="1101"/>
      <c r="HV29" s="1101"/>
      <c r="HW29" s="1101"/>
      <c r="HX29" s="1101"/>
      <c r="HY29" s="1101"/>
      <c r="HZ29" s="1101"/>
      <c r="IA29" s="1101"/>
      <c r="IB29" s="1101"/>
      <c r="IC29" s="1101"/>
      <c r="ID29" s="1101"/>
      <c r="IE29" s="1101"/>
      <c r="IF29" s="1101"/>
      <c r="IG29" s="1101"/>
      <c r="IH29" s="1101"/>
      <c r="II29" s="1101"/>
      <c r="IJ29" s="1101"/>
      <c r="IK29" s="1101"/>
      <c r="IL29" s="1101"/>
      <c r="IM29" s="1101"/>
      <c r="IN29" s="1101"/>
      <c r="IO29" s="1101"/>
      <c r="IP29" s="1101"/>
      <c r="IQ29" s="1101"/>
      <c r="IR29" s="1101"/>
      <c r="IS29" s="1101"/>
      <c r="IT29" s="1101"/>
      <c r="IU29" s="1101"/>
      <c r="IV29" s="1101"/>
      <c r="IW29" s="1101"/>
      <c r="IX29" s="1101"/>
      <c r="IY29" s="1101"/>
      <c r="IZ29" s="1101"/>
      <c r="JA29" s="1101"/>
      <c r="JB29" s="1101"/>
      <c r="JC29" s="1101"/>
      <c r="JD29" s="1101"/>
      <c r="JE29" s="1101"/>
      <c r="JF29" s="1101"/>
      <c r="JG29" s="1101"/>
      <c r="JH29" s="1101"/>
      <c r="JI29" s="1101"/>
      <c r="JJ29" s="1101"/>
      <c r="JK29" s="1101"/>
      <c r="JL29" s="1101"/>
      <c r="JM29" s="1101"/>
      <c r="JN29" s="1101"/>
      <c r="JO29" s="1101"/>
      <c r="JP29" s="1101"/>
      <c r="JQ29" s="1101"/>
      <c r="JR29" s="1101"/>
      <c r="JS29" s="1101"/>
      <c r="JT29" s="1101"/>
      <c r="JU29" s="1101"/>
      <c r="JV29" s="1101"/>
      <c r="JW29" s="1101"/>
      <c r="JX29" s="1101"/>
      <c r="JY29" s="1101"/>
      <c r="JZ29" s="1101"/>
      <c r="KA29" s="1101"/>
      <c r="KB29" s="1101"/>
      <c r="KC29" s="1101"/>
      <c r="KD29" s="1101"/>
      <c r="KE29" s="1101"/>
      <c r="KF29" s="1101"/>
      <c r="KG29" s="1101"/>
      <c r="KH29" s="1101"/>
      <c r="KI29" s="1101"/>
      <c r="KJ29" s="1101"/>
      <c r="KK29" s="1101"/>
      <c r="KL29" s="1101"/>
      <c r="KM29" s="1101"/>
      <c r="KN29" s="1101"/>
      <c r="KO29" s="1101"/>
      <c r="KP29" s="1101"/>
      <c r="KQ29" s="1101"/>
      <c r="KR29" s="1101"/>
      <c r="KS29" s="1101"/>
      <c r="KT29" s="1101"/>
      <c r="KU29" s="1101"/>
      <c r="KV29" s="1101"/>
      <c r="KW29" s="1101"/>
      <c r="KX29" s="1101"/>
      <c r="KY29" s="1101"/>
      <c r="KZ29" s="1101"/>
      <c r="LA29" s="1101"/>
      <c r="LB29" s="1101"/>
      <c r="LC29" s="1101"/>
      <c r="LD29" s="1101"/>
      <c r="LE29" s="1101"/>
      <c r="LF29" s="1101"/>
      <c r="LG29" s="1101"/>
      <c r="LH29" s="1101"/>
      <c r="LI29" s="1101"/>
      <c r="LJ29" s="1101"/>
      <c r="LK29" s="1101"/>
      <c r="LL29" s="1101"/>
      <c r="LM29" s="1101"/>
      <c r="LN29" s="1101"/>
      <c r="LO29" s="1101"/>
      <c r="LP29" s="1101"/>
      <c r="LQ29" s="1101"/>
      <c r="LR29" s="1101"/>
      <c r="LS29" s="1101"/>
      <c r="LT29" s="1101"/>
      <c r="LU29" s="1101"/>
      <c r="LV29" s="1101"/>
      <c r="LW29" s="1101"/>
      <c r="LX29" s="1101"/>
      <c r="LY29" s="1101"/>
      <c r="LZ29" s="1101"/>
      <c r="MA29" s="1101"/>
      <c r="MB29" s="1101"/>
      <c r="MC29" s="1101"/>
      <c r="MD29" s="1101"/>
      <c r="ME29" s="1101"/>
      <c r="MF29" s="1101"/>
      <c r="MG29" s="1101"/>
      <c r="MH29" s="1101"/>
      <c r="MI29" s="1101"/>
      <c r="MJ29" s="1101"/>
      <c r="MK29" s="1101"/>
      <c r="ML29" s="1101"/>
      <c r="MM29" s="1101"/>
      <c r="MN29" s="1101"/>
      <c r="MO29" s="1101"/>
      <c r="MP29" s="1101"/>
      <c r="MQ29" s="1101"/>
      <c r="MR29" s="1101"/>
      <c r="MS29" s="1101"/>
      <c r="MT29" s="1101"/>
      <c r="MU29" s="1101"/>
      <c r="MV29" s="1101"/>
      <c r="MW29" s="1101"/>
      <c r="MX29" s="1101"/>
      <c r="MY29" s="1101"/>
      <c r="MZ29" s="1101"/>
      <c r="NA29" s="1101"/>
      <c r="NB29" s="1101"/>
      <c r="NC29" s="1101"/>
      <c r="ND29" s="1101"/>
      <c r="NE29" s="1101"/>
      <c r="NF29" s="1101"/>
      <c r="NG29" s="1101"/>
      <c r="NH29" s="1101"/>
      <c r="NI29" s="1101"/>
      <c r="NJ29" s="1101"/>
      <c r="NK29" s="1101"/>
      <c r="NL29" s="1101"/>
      <c r="NM29" s="1101"/>
      <c r="NN29" s="1101"/>
      <c r="NO29" s="1101"/>
      <c r="NP29" s="1101"/>
      <c r="NQ29" s="1101"/>
      <c r="NR29" s="1101"/>
      <c r="NS29" s="1101"/>
      <c r="NT29" s="1101"/>
      <c r="NU29" s="1101"/>
      <c r="NV29" s="1101"/>
      <c r="NW29" s="1101"/>
      <c r="NX29" s="1101"/>
      <c r="NY29" s="1101"/>
      <c r="NZ29" s="1101"/>
      <c r="OA29" s="1101"/>
      <c r="OB29" s="1101"/>
      <c r="OC29" s="1101"/>
      <c r="OD29" s="1101"/>
      <c r="OE29" s="1101"/>
      <c r="OF29" s="1101"/>
      <c r="OG29" s="1101"/>
      <c r="OH29" s="1101"/>
      <c r="OI29" s="1101"/>
      <c r="OJ29" s="1101"/>
      <c r="OK29" s="1101"/>
    </row>
    <row r="30" spans="1:401" s="1099" customFormat="1" ht="175.5" customHeight="1" x14ac:dyDescent="0.2">
      <c r="A30" s="1770" t="s">
        <v>1426</v>
      </c>
      <c r="B30" s="1778"/>
      <c r="C30" s="1772" t="s">
        <v>1532</v>
      </c>
      <c r="D30" s="1769" t="s">
        <v>1533</v>
      </c>
      <c r="E30" s="1762" t="s">
        <v>1534</v>
      </c>
      <c r="F30" s="1119">
        <v>19</v>
      </c>
      <c r="G30" s="1118" t="s">
        <v>2264</v>
      </c>
      <c r="H30" s="1762" t="s">
        <v>1890</v>
      </c>
      <c r="I30" s="1139">
        <v>1</v>
      </c>
      <c r="J30" s="1130">
        <v>43374</v>
      </c>
      <c r="K30" s="1130">
        <v>43750</v>
      </c>
      <c r="L30" s="1763">
        <f>(+K30-J30)/7</f>
        <v>53.714285714285715</v>
      </c>
      <c r="M30" s="1126"/>
      <c r="N30" s="1127">
        <f>(M30-J30)/7-L30</f>
        <v>-6250</v>
      </c>
      <c r="O30" s="1761" t="str">
        <f ca="1">IF((K30-TODAY())/7&gt;=L30/4,"En tiempo","Alerta")</f>
        <v>Alerta</v>
      </c>
      <c r="P30" s="1143">
        <v>0.4</v>
      </c>
      <c r="Q30" s="581">
        <f t="shared" si="3"/>
        <v>0.4</v>
      </c>
      <c r="R30" s="578"/>
      <c r="S30" s="1121" t="str">
        <f t="shared" si="4"/>
        <v>Cumple</v>
      </c>
      <c r="T30" s="1152" t="s">
        <v>2280</v>
      </c>
      <c r="U30" s="1140"/>
      <c r="V30" s="1132"/>
      <c r="AB30" s="1100"/>
      <c r="DD30" s="1101"/>
      <c r="DE30" s="1101"/>
      <c r="DF30" s="1101"/>
      <c r="DG30" s="1101"/>
      <c r="DH30" s="1101"/>
      <c r="DI30" s="1101"/>
      <c r="DJ30" s="1101"/>
      <c r="DK30" s="1101"/>
      <c r="DL30" s="1101"/>
      <c r="DM30" s="1101"/>
      <c r="DN30" s="1101"/>
      <c r="DO30" s="1101"/>
      <c r="DP30" s="1101"/>
      <c r="DQ30" s="1101"/>
      <c r="DR30" s="1101"/>
      <c r="DS30" s="1101"/>
      <c r="DT30" s="1101"/>
      <c r="DU30" s="1101"/>
      <c r="DV30" s="1101"/>
      <c r="DW30" s="1101"/>
      <c r="DX30" s="1101"/>
      <c r="DY30" s="1101"/>
      <c r="DZ30" s="1101"/>
      <c r="EA30" s="1101"/>
      <c r="EB30" s="1101"/>
      <c r="EC30" s="1101"/>
      <c r="ED30" s="1101"/>
      <c r="EE30" s="1101"/>
      <c r="EF30" s="1101"/>
      <c r="EG30" s="1101"/>
      <c r="EH30" s="1101"/>
      <c r="EI30" s="1101"/>
      <c r="EJ30" s="1101"/>
      <c r="EK30" s="1101"/>
      <c r="EL30" s="1101"/>
      <c r="EM30" s="1101"/>
      <c r="EN30" s="1101"/>
      <c r="EO30" s="1101"/>
      <c r="EP30" s="1101"/>
      <c r="EQ30" s="1101"/>
      <c r="ER30" s="1101"/>
      <c r="ES30" s="1101"/>
      <c r="ET30" s="1101"/>
      <c r="EU30" s="1101"/>
      <c r="EV30" s="1101"/>
      <c r="EW30" s="1101"/>
      <c r="EX30" s="1101"/>
      <c r="EY30" s="1101"/>
      <c r="EZ30" s="1101"/>
      <c r="FA30" s="1101"/>
      <c r="FB30" s="1101"/>
      <c r="FC30" s="1101"/>
      <c r="FD30" s="1101"/>
      <c r="FE30" s="1101"/>
      <c r="FF30" s="1101"/>
      <c r="FG30" s="1101"/>
      <c r="FH30" s="1101"/>
      <c r="FI30" s="1101"/>
      <c r="FJ30" s="1101"/>
      <c r="FK30" s="1101"/>
      <c r="FL30" s="1101"/>
      <c r="FM30" s="1101"/>
      <c r="FN30" s="1101"/>
      <c r="FO30" s="1101"/>
      <c r="FP30" s="1101"/>
      <c r="FQ30" s="1101"/>
      <c r="FR30" s="1101"/>
      <c r="FS30" s="1101"/>
      <c r="FT30" s="1101"/>
      <c r="FU30" s="1101"/>
      <c r="FV30" s="1101"/>
      <c r="FW30" s="1101"/>
      <c r="FX30" s="1101"/>
      <c r="FY30" s="1101"/>
      <c r="FZ30" s="1101"/>
      <c r="GA30" s="1101"/>
      <c r="GB30" s="1101"/>
      <c r="GC30" s="1101"/>
      <c r="GD30" s="1101"/>
      <c r="GE30" s="1101"/>
      <c r="GF30" s="1101"/>
      <c r="GG30" s="1101"/>
      <c r="GH30" s="1101"/>
      <c r="GI30" s="1101"/>
      <c r="GJ30" s="1101"/>
      <c r="GK30" s="1101"/>
      <c r="GL30" s="1101"/>
      <c r="GM30" s="1101"/>
      <c r="GN30" s="1101"/>
      <c r="GO30" s="1101"/>
      <c r="GP30" s="1101"/>
      <c r="GQ30" s="1101"/>
      <c r="GR30" s="1101"/>
      <c r="GS30" s="1101"/>
      <c r="GT30" s="1101"/>
      <c r="GU30" s="1101"/>
      <c r="GV30" s="1101"/>
      <c r="GW30" s="1101"/>
      <c r="GX30" s="1101"/>
      <c r="GY30" s="1101"/>
      <c r="GZ30" s="1101"/>
      <c r="HA30" s="1101"/>
      <c r="HB30" s="1101"/>
      <c r="HC30" s="1101"/>
      <c r="HD30" s="1101"/>
      <c r="HE30" s="1101"/>
      <c r="HF30" s="1101"/>
      <c r="HG30" s="1101"/>
      <c r="HH30" s="1101"/>
      <c r="HI30" s="1101"/>
      <c r="HJ30" s="1101"/>
      <c r="HK30" s="1101"/>
      <c r="HL30" s="1101"/>
      <c r="HM30" s="1101"/>
      <c r="HN30" s="1101"/>
      <c r="HO30" s="1101"/>
      <c r="HP30" s="1101"/>
      <c r="HQ30" s="1101"/>
      <c r="HR30" s="1101"/>
      <c r="HS30" s="1101"/>
      <c r="HT30" s="1101"/>
      <c r="HU30" s="1101"/>
      <c r="HV30" s="1101"/>
      <c r="HW30" s="1101"/>
      <c r="HX30" s="1101"/>
      <c r="HY30" s="1101"/>
      <c r="HZ30" s="1101"/>
      <c r="IA30" s="1101"/>
      <c r="IB30" s="1101"/>
      <c r="IC30" s="1101"/>
      <c r="ID30" s="1101"/>
      <c r="IE30" s="1101"/>
      <c r="IF30" s="1101"/>
      <c r="IG30" s="1101"/>
      <c r="IH30" s="1101"/>
      <c r="II30" s="1101"/>
      <c r="IJ30" s="1101"/>
      <c r="IK30" s="1101"/>
      <c r="IL30" s="1101"/>
      <c r="IM30" s="1101"/>
      <c r="IN30" s="1101"/>
      <c r="IO30" s="1101"/>
      <c r="IP30" s="1101"/>
      <c r="IQ30" s="1101"/>
      <c r="IR30" s="1101"/>
      <c r="IS30" s="1101"/>
      <c r="IT30" s="1101"/>
      <c r="IU30" s="1101"/>
      <c r="IV30" s="1101"/>
      <c r="IW30" s="1101"/>
      <c r="IX30" s="1101"/>
      <c r="IY30" s="1101"/>
      <c r="IZ30" s="1101"/>
      <c r="JA30" s="1101"/>
      <c r="JB30" s="1101"/>
      <c r="JC30" s="1101"/>
      <c r="JD30" s="1101"/>
      <c r="JE30" s="1101"/>
      <c r="JF30" s="1101"/>
      <c r="JG30" s="1101"/>
      <c r="JH30" s="1101"/>
      <c r="JI30" s="1101"/>
      <c r="JJ30" s="1101"/>
      <c r="JK30" s="1101"/>
      <c r="JL30" s="1101"/>
      <c r="JM30" s="1101"/>
      <c r="JN30" s="1101"/>
      <c r="JO30" s="1101"/>
      <c r="JP30" s="1101"/>
      <c r="JQ30" s="1101"/>
      <c r="JR30" s="1101"/>
      <c r="JS30" s="1101"/>
      <c r="JT30" s="1101"/>
      <c r="JU30" s="1101"/>
      <c r="JV30" s="1101"/>
      <c r="JW30" s="1101"/>
      <c r="JX30" s="1101"/>
      <c r="JY30" s="1101"/>
      <c r="JZ30" s="1101"/>
      <c r="KA30" s="1101"/>
      <c r="KB30" s="1101"/>
      <c r="KC30" s="1101"/>
      <c r="KD30" s="1101"/>
      <c r="KE30" s="1101"/>
      <c r="KF30" s="1101"/>
      <c r="KG30" s="1101"/>
      <c r="KH30" s="1101"/>
      <c r="KI30" s="1101"/>
      <c r="KJ30" s="1101"/>
      <c r="KK30" s="1101"/>
      <c r="KL30" s="1101"/>
      <c r="KM30" s="1101"/>
      <c r="KN30" s="1101"/>
      <c r="KO30" s="1101"/>
      <c r="KP30" s="1101"/>
      <c r="KQ30" s="1101"/>
      <c r="KR30" s="1101"/>
      <c r="KS30" s="1101"/>
      <c r="KT30" s="1101"/>
      <c r="KU30" s="1101"/>
      <c r="KV30" s="1101"/>
      <c r="KW30" s="1101"/>
      <c r="KX30" s="1101"/>
      <c r="KY30" s="1101"/>
      <c r="KZ30" s="1101"/>
      <c r="LA30" s="1101"/>
      <c r="LB30" s="1101"/>
      <c r="LC30" s="1101"/>
      <c r="LD30" s="1101"/>
      <c r="LE30" s="1101"/>
      <c r="LF30" s="1101"/>
      <c r="LG30" s="1101"/>
      <c r="LH30" s="1101"/>
      <c r="LI30" s="1101"/>
      <c r="LJ30" s="1101"/>
      <c r="LK30" s="1101"/>
      <c r="LL30" s="1101"/>
      <c r="LM30" s="1101"/>
      <c r="LN30" s="1101"/>
      <c r="LO30" s="1101"/>
      <c r="LP30" s="1101"/>
      <c r="LQ30" s="1101"/>
      <c r="LR30" s="1101"/>
      <c r="LS30" s="1101"/>
      <c r="LT30" s="1101"/>
      <c r="LU30" s="1101"/>
      <c r="LV30" s="1101"/>
      <c r="LW30" s="1101"/>
      <c r="LX30" s="1101"/>
      <c r="LY30" s="1101"/>
      <c r="LZ30" s="1101"/>
      <c r="MA30" s="1101"/>
      <c r="MB30" s="1101"/>
      <c r="MC30" s="1101"/>
      <c r="MD30" s="1101"/>
      <c r="ME30" s="1101"/>
      <c r="MF30" s="1101"/>
      <c r="MG30" s="1101"/>
      <c r="MH30" s="1101"/>
      <c r="MI30" s="1101"/>
      <c r="MJ30" s="1101"/>
      <c r="MK30" s="1101"/>
      <c r="ML30" s="1101"/>
      <c r="MM30" s="1101"/>
      <c r="MN30" s="1101"/>
      <c r="MO30" s="1101"/>
      <c r="MP30" s="1101"/>
      <c r="MQ30" s="1101"/>
      <c r="MR30" s="1101"/>
      <c r="MS30" s="1101"/>
      <c r="MT30" s="1101"/>
      <c r="MU30" s="1101"/>
      <c r="MV30" s="1101"/>
      <c r="MW30" s="1101"/>
      <c r="MX30" s="1101"/>
      <c r="MY30" s="1101"/>
      <c r="MZ30" s="1101"/>
      <c r="NA30" s="1101"/>
      <c r="NB30" s="1101"/>
      <c r="NC30" s="1101"/>
      <c r="ND30" s="1101"/>
      <c r="NE30" s="1101"/>
      <c r="NF30" s="1101"/>
      <c r="NG30" s="1101"/>
      <c r="NH30" s="1101"/>
      <c r="NI30" s="1101"/>
      <c r="NJ30" s="1101"/>
      <c r="NK30" s="1101"/>
      <c r="NL30" s="1101"/>
      <c r="NM30" s="1101"/>
      <c r="NN30" s="1101"/>
      <c r="NO30" s="1101"/>
      <c r="NP30" s="1101"/>
      <c r="NQ30" s="1101"/>
      <c r="NR30" s="1101"/>
      <c r="NS30" s="1101"/>
      <c r="NT30" s="1101"/>
      <c r="NU30" s="1101"/>
      <c r="NV30" s="1101"/>
      <c r="NW30" s="1101"/>
      <c r="NX30" s="1101"/>
      <c r="NY30" s="1101"/>
      <c r="NZ30" s="1101"/>
      <c r="OA30" s="1101"/>
      <c r="OB30" s="1101"/>
      <c r="OC30" s="1101"/>
      <c r="OD30" s="1101"/>
      <c r="OE30" s="1101"/>
      <c r="OF30" s="1101"/>
      <c r="OG30" s="1101"/>
      <c r="OH30" s="1101"/>
      <c r="OI30" s="1101"/>
      <c r="OJ30" s="1101"/>
      <c r="OK30" s="1101"/>
    </row>
    <row r="31" spans="1:401" s="1099" customFormat="1" ht="175.5" customHeight="1" x14ac:dyDescent="0.2">
      <c r="A31" s="1777"/>
      <c r="B31" s="1779"/>
      <c r="C31" s="1767"/>
      <c r="D31" s="1769"/>
      <c r="E31" s="1762"/>
      <c r="F31" s="1119">
        <v>20</v>
      </c>
      <c r="G31" s="1118" t="s">
        <v>2265</v>
      </c>
      <c r="H31" s="1762"/>
      <c r="I31" s="1139">
        <v>1</v>
      </c>
      <c r="J31" s="1130">
        <v>43375</v>
      </c>
      <c r="K31" s="1130">
        <v>43751</v>
      </c>
      <c r="L31" s="1763"/>
      <c r="M31" s="1126"/>
      <c r="N31" s="1127"/>
      <c r="O31" s="1761"/>
      <c r="P31" s="580">
        <v>0.4</v>
      </c>
      <c r="Q31" s="581">
        <f t="shared" si="3"/>
        <v>0.4</v>
      </c>
      <c r="R31" s="578"/>
      <c r="S31" s="1121" t="str">
        <f t="shared" si="4"/>
        <v>Cumple</v>
      </c>
      <c r="T31" s="1152" t="s">
        <v>2280</v>
      </c>
      <c r="U31" s="1140"/>
      <c r="V31" s="1132"/>
      <c r="AB31" s="1100"/>
      <c r="DD31" s="1101"/>
      <c r="DE31" s="1101"/>
      <c r="DF31" s="1101"/>
      <c r="DG31" s="1101"/>
      <c r="DH31" s="1101"/>
      <c r="DI31" s="1101"/>
      <c r="DJ31" s="1101"/>
      <c r="DK31" s="1101"/>
      <c r="DL31" s="1101"/>
      <c r="DM31" s="1101"/>
      <c r="DN31" s="1101"/>
      <c r="DO31" s="1101"/>
      <c r="DP31" s="1101"/>
      <c r="DQ31" s="1101"/>
      <c r="DR31" s="1101"/>
      <c r="DS31" s="1101"/>
      <c r="DT31" s="1101"/>
      <c r="DU31" s="1101"/>
      <c r="DV31" s="1101"/>
      <c r="DW31" s="1101"/>
      <c r="DX31" s="1101"/>
      <c r="DY31" s="1101"/>
      <c r="DZ31" s="1101"/>
      <c r="EA31" s="1101"/>
      <c r="EB31" s="1101"/>
      <c r="EC31" s="1101"/>
      <c r="ED31" s="1101"/>
      <c r="EE31" s="1101"/>
      <c r="EF31" s="1101"/>
      <c r="EG31" s="1101"/>
      <c r="EH31" s="1101"/>
      <c r="EI31" s="1101"/>
      <c r="EJ31" s="1101"/>
      <c r="EK31" s="1101"/>
      <c r="EL31" s="1101"/>
      <c r="EM31" s="1101"/>
      <c r="EN31" s="1101"/>
      <c r="EO31" s="1101"/>
      <c r="EP31" s="1101"/>
      <c r="EQ31" s="1101"/>
      <c r="ER31" s="1101"/>
      <c r="ES31" s="1101"/>
      <c r="ET31" s="1101"/>
      <c r="EU31" s="1101"/>
      <c r="EV31" s="1101"/>
      <c r="EW31" s="1101"/>
      <c r="EX31" s="1101"/>
      <c r="EY31" s="1101"/>
      <c r="EZ31" s="1101"/>
      <c r="FA31" s="1101"/>
      <c r="FB31" s="1101"/>
      <c r="FC31" s="1101"/>
      <c r="FD31" s="1101"/>
      <c r="FE31" s="1101"/>
      <c r="FF31" s="1101"/>
      <c r="FG31" s="1101"/>
      <c r="FH31" s="1101"/>
      <c r="FI31" s="1101"/>
      <c r="FJ31" s="1101"/>
      <c r="FK31" s="1101"/>
      <c r="FL31" s="1101"/>
      <c r="FM31" s="1101"/>
      <c r="FN31" s="1101"/>
      <c r="FO31" s="1101"/>
      <c r="FP31" s="1101"/>
      <c r="FQ31" s="1101"/>
      <c r="FR31" s="1101"/>
      <c r="FS31" s="1101"/>
      <c r="FT31" s="1101"/>
      <c r="FU31" s="1101"/>
      <c r="FV31" s="1101"/>
      <c r="FW31" s="1101"/>
      <c r="FX31" s="1101"/>
      <c r="FY31" s="1101"/>
      <c r="FZ31" s="1101"/>
      <c r="GA31" s="1101"/>
      <c r="GB31" s="1101"/>
      <c r="GC31" s="1101"/>
      <c r="GD31" s="1101"/>
      <c r="GE31" s="1101"/>
      <c r="GF31" s="1101"/>
      <c r="GG31" s="1101"/>
      <c r="GH31" s="1101"/>
      <c r="GI31" s="1101"/>
      <c r="GJ31" s="1101"/>
      <c r="GK31" s="1101"/>
      <c r="GL31" s="1101"/>
      <c r="GM31" s="1101"/>
      <c r="GN31" s="1101"/>
      <c r="GO31" s="1101"/>
      <c r="GP31" s="1101"/>
      <c r="GQ31" s="1101"/>
      <c r="GR31" s="1101"/>
      <c r="GS31" s="1101"/>
      <c r="GT31" s="1101"/>
      <c r="GU31" s="1101"/>
      <c r="GV31" s="1101"/>
      <c r="GW31" s="1101"/>
      <c r="GX31" s="1101"/>
      <c r="GY31" s="1101"/>
      <c r="GZ31" s="1101"/>
      <c r="HA31" s="1101"/>
      <c r="HB31" s="1101"/>
      <c r="HC31" s="1101"/>
      <c r="HD31" s="1101"/>
      <c r="HE31" s="1101"/>
      <c r="HF31" s="1101"/>
      <c r="HG31" s="1101"/>
      <c r="HH31" s="1101"/>
      <c r="HI31" s="1101"/>
      <c r="HJ31" s="1101"/>
      <c r="HK31" s="1101"/>
      <c r="HL31" s="1101"/>
      <c r="HM31" s="1101"/>
      <c r="HN31" s="1101"/>
      <c r="HO31" s="1101"/>
      <c r="HP31" s="1101"/>
      <c r="HQ31" s="1101"/>
      <c r="HR31" s="1101"/>
      <c r="HS31" s="1101"/>
      <c r="HT31" s="1101"/>
      <c r="HU31" s="1101"/>
      <c r="HV31" s="1101"/>
      <c r="HW31" s="1101"/>
      <c r="HX31" s="1101"/>
      <c r="HY31" s="1101"/>
      <c r="HZ31" s="1101"/>
      <c r="IA31" s="1101"/>
      <c r="IB31" s="1101"/>
      <c r="IC31" s="1101"/>
      <c r="ID31" s="1101"/>
      <c r="IE31" s="1101"/>
      <c r="IF31" s="1101"/>
      <c r="IG31" s="1101"/>
      <c r="IH31" s="1101"/>
      <c r="II31" s="1101"/>
      <c r="IJ31" s="1101"/>
      <c r="IK31" s="1101"/>
      <c r="IL31" s="1101"/>
      <c r="IM31" s="1101"/>
      <c r="IN31" s="1101"/>
      <c r="IO31" s="1101"/>
      <c r="IP31" s="1101"/>
      <c r="IQ31" s="1101"/>
      <c r="IR31" s="1101"/>
      <c r="IS31" s="1101"/>
      <c r="IT31" s="1101"/>
      <c r="IU31" s="1101"/>
      <c r="IV31" s="1101"/>
      <c r="IW31" s="1101"/>
      <c r="IX31" s="1101"/>
      <c r="IY31" s="1101"/>
      <c r="IZ31" s="1101"/>
      <c r="JA31" s="1101"/>
      <c r="JB31" s="1101"/>
      <c r="JC31" s="1101"/>
      <c r="JD31" s="1101"/>
      <c r="JE31" s="1101"/>
      <c r="JF31" s="1101"/>
      <c r="JG31" s="1101"/>
      <c r="JH31" s="1101"/>
      <c r="JI31" s="1101"/>
      <c r="JJ31" s="1101"/>
      <c r="JK31" s="1101"/>
      <c r="JL31" s="1101"/>
      <c r="JM31" s="1101"/>
      <c r="JN31" s="1101"/>
      <c r="JO31" s="1101"/>
      <c r="JP31" s="1101"/>
      <c r="JQ31" s="1101"/>
      <c r="JR31" s="1101"/>
      <c r="JS31" s="1101"/>
      <c r="JT31" s="1101"/>
      <c r="JU31" s="1101"/>
      <c r="JV31" s="1101"/>
      <c r="JW31" s="1101"/>
      <c r="JX31" s="1101"/>
      <c r="JY31" s="1101"/>
      <c r="JZ31" s="1101"/>
      <c r="KA31" s="1101"/>
      <c r="KB31" s="1101"/>
      <c r="KC31" s="1101"/>
      <c r="KD31" s="1101"/>
      <c r="KE31" s="1101"/>
      <c r="KF31" s="1101"/>
      <c r="KG31" s="1101"/>
      <c r="KH31" s="1101"/>
      <c r="KI31" s="1101"/>
      <c r="KJ31" s="1101"/>
      <c r="KK31" s="1101"/>
      <c r="KL31" s="1101"/>
      <c r="KM31" s="1101"/>
      <c r="KN31" s="1101"/>
      <c r="KO31" s="1101"/>
      <c r="KP31" s="1101"/>
      <c r="KQ31" s="1101"/>
      <c r="KR31" s="1101"/>
      <c r="KS31" s="1101"/>
      <c r="KT31" s="1101"/>
      <c r="KU31" s="1101"/>
      <c r="KV31" s="1101"/>
      <c r="KW31" s="1101"/>
      <c r="KX31" s="1101"/>
      <c r="KY31" s="1101"/>
      <c r="KZ31" s="1101"/>
      <c r="LA31" s="1101"/>
      <c r="LB31" s="1101"/>
      <c r="LC31" s="1101"/>
      <c r="LD31" s="1101"/>
      <c r="LE31" s="1101"/>
      <c r="LF31" s="1101"/>
      <c r="LG31" s="1101"/>
      <c r="LH31" s="1101"/>
      <c r="LI31" s="1101"/>
      <c r="LJ31" s="1101"/>
      <c r="LK31" s="1101"/>
      <c r="LL31" s="1101"/>
      <c r="LM31" s="1101"/>
      <c r="LN31" s="1101"/>
      <c r="LO31" s="1101"/>
      <c r="LP31" s="1101"/>
      <c r="LQ31" s="1101"/>
      <c r="LR31" s="1101"/>
      <c r="LS31" s="1101"/>
      <c r="LT31" s="1101"/>
      <c r="LU31" s="1101"/>
      <c r="LV31" s="1101"/>
      <c r="LW31" s="1101"/>
      <c r="LX31" s="1101"/>
      <c r="LY31" s="1101"/>
      <c r="LZ31" s="1101"/>
      <c r="MA31" s="1101"/>
      <c r="MB31" s="1101"/>
      <c r="MC31" s="1101"/>
      <c r="MD31" s="1101"/>
      <c r="ME31" s="1101"/>
      <c r="MF31" s="1101"/>
      <c r="MG31" s="1101"/>
      <c r="MH31" s="1101"/>
      <c r="MI31" s="1101"/>
      <c r="MJ31" s="1101"/>
      <c r="MK31" s="1101"/>
      <c r="ML31" s="1101"/>
      <c r="MM31" s="1101"/>
      <c r="MN31" s="1101"/>
      <c r="MO31" s="1101"/>
      <c r="MP31" s="1101"/>
      <c r="MQ31" s="1101"/>
      <c r="MR31" s="1101"/>
      <c r="MS31" s="1101"/>
      <c r="MT31" s="1101"/>
      <c r="MU31" s="1101"/>
      <c r="MV31" s="1101"/>
      <c r="MW31" s="1101"/>
      <c r="MX31" s="1101"/>
      <c r="MY31" s="1101"/>
      <c r="MZ31" s="1101"/>
      <c r="NA31" s="1101"/>
      <c r="NB31" s="1101"/>
      <c r="NC31" s="1101"/>
      <c r="ND31" s="1101"/>
      <c r="NE31" s="1101"/>
      <c r="NF31" s="1101"/>
      <c r="NG31" s="1101"/>
      <c r="NH31" s="1101"/>
      <c r="NI31" s="1101"/>
      <c r="NJ31" s="1101"/>
      <c r="NK31" s="1101"/>
      <c r="NL31" s="1101"/>
      <c r="NM31" s="1101"/>
      <c r="NN31" s="1101"/>
      <c r="NO31" s="1101"/>
      <c r="NP31" s="1101"/>
      <c r="NQ31" s="1101"/>
      <c r="NR31" s="1101"/>
      <c r="NS31" s="1101"/>
      <c r="NT31" s="1101"/>
      <c r="NU31" s="1101"/>
      <c r="NV31" s="1101"/>
      <c r="NW31" s="1101"/>
      <c r="NX31" s="1101"/>
      <c r="NY31" s="1101"/>
      <c r="NZ31" s="1101"/>
      <c r="OA31" s="1101"/>
      <c r="OB31" s="1101"/>
      <c r="OC31" s="1101"/>
      <c r="OD31" s="1101"/>
      <c r="OE31" s="1101"/>
      <c r="OF31" s="1101"/>
      <c r="OG31" s="1101"/>
      <c r="OH31" s="1101"/>
      <c r="OI31" s="1101"/>
      <c r="OJ31" s="1101"/>
      <c r="OK31" s="1101"/>
    </row>
    <row r="32" spans="1:401" s="1099" customFormat="1" ht="175.5" customHeight="1" x14ac:dyDescent="0.2">
      <c r="A32" s="1777"/>
      <c r="B32" s="1779"/>
      <c r="C32" s="1767"/>
      <c r="D32" s="1769"/>
      <c r="E32" s="1762"/>
      <c r="F32" s="1119">
        <v>21</v>
      </c>
      <c r="G32" s="1118" t="s">
        <v>2266</v>
      </c>
      <c r="H32" s="1762"/>
      <c r="I32" s="1139">
        <v>1</v>
      </c>
      <c r="J32" s="1130">
        <v>43376</v>
      </c>
      <c r="K32" s="1130">
        <v>43752</v>
      </c>
      <c r="L32" s="1763"/>
      <c r="M32" s="1126"/>
      <c r="N32" s="1127"/>
      <c r="O32" s="1761"/>
      <c r="P32" s="580">
        <v>0.4</v>
      </c>
      <c r="Q32" s="581">
        <f t="shared" si="3"/>
        <v>0.4</v>
      </c>
      <c r="R32" s="578"/>
      <c r="S32" s="1121" t="str">
        <f t="shared" si="4"/>
        <v>Cumple</v>
      </c>
      <c r="T32" s="1152" t="s">
        <v>2280</v>
      </c>
      <c r="U32" s="1140"/>
      <c r="V32" s="1132"/>
      <c r="AB32" s="1100"/>
      <c r="DD32" s="1101"/>
      <c r="DE32" s="1101"/>
      <c r="DF32" s="1101"/>
      <c r="DG32" s="1101"/>
      <c r="DH32" s="1101"/>
      <c r="DI32" s="1101"/>
      <c r="DJ32" s="1101"/>
      <c r="DK32" s="1101"/>
      <c r="DL32" s="1101"/>
      <c r="DM32" s="1101"/>
      <c r="DN32" s="1101"/>
      <c r="DO32" s="1101"/>
      <c r="DP32" s="1101"/>
      <c r="DQ32" s="1101"/>
      <c r="DR32" s="1101"/>
      <c r="DS32" s="1101"/>
      <c r="DT32" s="1101"/>
      <c r="DU32" s="1101"/>
      <c r="DV32" s="1101"/>
      <c r="DW32" s="1101"/>
      <c r="DX32" s="1101"/>
      <c r="DY32" s="1101"/>
      <c r="DZ32" s="1101"/>
      <c r="EA32" s="1101"/>
      <c r="EB32" s="1101"/>
      <c r="EC32" s="1101"/>
      <c r="ED32" s="1101"/>
      <c r="EE32" s="1101"/>
      <c r="EF32" s="1101"/>
      <c r="EG32" s="1101"/>
      <c r="EH32" s="1101"/>
      <c r="EI32" s="1101"/>
      <c r="EJ32" s="1101"/>
      <c r="EK32" s="1101"/>
      <c r="EL32" s="1101"/>
      <c r="EM32" s="1101"/>
      <c r="EN32" s="1101"/>
      <c r="EO32" s="1101"/>
      <c r="EP32" s="1101"/>
      <c r="EQ32" s="1101"/>
      <c r="ER32" s="1101"/>
      <c r="ES32" s="1101"/>
      <c r="ET32" s="1101"/>
      <c r="EU32" s="1101"/>
      <c r="EV32" s="1101"/>
      <c r="EW32" s="1101"/>
      <c r="EX32" s="1101"/>
      <c r="EY32" s="1101"/>
      <c r="EZ32" s="1101"/>
      <c r="FA32" s="1101"/>
      <c r="FB32" s="1101"/>
      <c r="FC32" s="1101"/>
      <c r="FD32" s="1101"/>
      <c r="FE32" s="1101"/>
      <c r="FF32" s="1101"/>
      <c r="FG32" s="1101"/>
      <c r="FH32" s="1101"/>
      <c r="FI32" s="1101"/>
      <c r="FJ32" s="1101"/>
      <c r="FK32" s="1101"/>
      <c r="FL32" s="1101"/>
      <c r="FM32" s="1101"/>
      <c r="FN32" s="1101"/>
      <c r="FO32" s="1101"/>
      <c r="FP32" s="1101"/>
      <c r="FQ32" s="1101"/>
      <c r="FR32" s="1101"/>
      <c r="FS32" s="1101"/>
      <c r="FT32" s="1101"/>
      <c r="FU32" s="1101"/>
      <c r="FV32" s="1101"/>
      <c r="FW32" s="1101"/>
      <c r="FX32" s="1101"/>
      <c r="FY32" s="1101"/>
      <c r="FZ32" s="1101"/>
      <c r="GA32" s="1101"/>
      <c r="GB32" s="1101"/>
      <c r="GC32" s="1101"/>
      <c r="GD32" s="1101"/>
      <c r="GE32" s="1101"/>
      <c r="GF32" s="1101"/>
      <c r="GG32" s="1101"/>
      <c r="GH32" s="1101"/>
      <c r="GI32" s="1101"/>
      <c r="GJ32" s="1101"/>
      <c r="GK32" s="1101"/>
      <c r="GL32" s="1101"/>
      <c r="GM32" s="1101"/>
      <c r="GN32" s="1101"/>
      <c r="GO32" s="1101"/>
      <c r="GP32" s="1101"/>
      <c r="GQ32" s="1101"/>
      <c r="GR32" s="1101"/>
      <c r="GS32" s="1101"/>
      <c r="GT32" s="1101"/>
      <c r="GU32" s="1101"/>
      <c r="GV32" s="1101"/>
      <c r="GW32" s="1101"/>
      <c r="GX32" s="1101"/>
      <c r="GY32" s="1101"/>
      <c r="GZ32" s="1101"/>
      <c r="HA32" s="1101"/>
      <c r="HB32" s="1101"/>
      <c r="HC32" s="1101"/>
      <c r="HD32" s="1101"/>
      <c r="HE32" s="1101"/>
      <c r="HF32" s="1101"/>
      <c r="HG32" s="1101"/>
      <c r="HH32" s="1101"/>
      <c r="HI32" s="1101"/>
      <c r="HJ32" s="1101"/>
      <c r="HK32" s="1101"/>
      <c r="HL32" s="1101"/>
      <c r="HM32" s="1101"/>
      <c r="HN32" s="1101"/>
      <c r="HO32" s="1101"/>
      <c r="HP32" s="1101"/>
      <c r="HQ32" s="1101"/>
      <c r="HR32" s="1101"/>
      <c r="HS32" s="1101"/>
      <c r="HT32" s="1101"/>
      <c r="HU32" s="1101"/>
      <c r="HV32" s="1101"/>
      <c r="HW32" s="1101"/>
      <c r="HX32" s="1101"/>
      <c r="HY32" s="1101"/>
      <c r="HZ32" s="1101"/>
      <c r="IA32" s="1101"/>
      <c r="IB32" s="1101"/>
      <c r="IC32" s="1101"/>
      <c r="ID32" s="1101"/>
      <c r="IE32" s="1101"/>
      <c r="IF32" s="1101"/>
      <c r="IG32" s="1101"/>
      <c r="IH32" s="1101"/>
      <c r="II32" s="1101"/>
      <c r="IJ32" s="1101"/>
      <c r="IK32" s="1101"/>
      <c r="IL32" s="1101"/>
      <c r="IM32" s="1101"/>
      <c r="IN32" s="1101"/>
      <c r="IO32" s="1101"/>
      <c r="IP32" s="1101"/>
      <c r="IQ32" s="1101"/>
      <c r="IR32" s="1101"/>
      <c r="IS32" s="1101"/>
      <c r="IT32" s="1101"/>
      <c r="IU32" s="1101"/>
      <c r="IV32" s="1101"/>
      <c r="IW32" s="1101"/>
      <c r="IX32" s="1101"/>
      <c r="IY32" s="1101"/>
      <c r="IZ32" s="1101"/>
      <c r="JA32" s="1101"/>
      <c r="JB32" s="1101"/>
      <c r="JC32" s="1101"/>
      <c r="JD32" s="1101"/>
      <c r="JE32" s="1101"/>
      <c r="JF32" s="1101"/>
      <c r="JG32" s="1101"/>
      <c r="JH32" s="1101"/>
      <c r="JI32" s="1101"/>
      <c r="JJ32" s="1101"/>
      <c r="JK32" s="1101"/>
      <c r="JL32" s="1101"/>
      <c r="JM32" s="1101"/>
      <c r="JN32" s="1101"/>
      <c r="JO32" s="1101"/>
      <c r="JP32" s="1101"/>
      <c r="JQ32" s="1101"/>
      <c r="JR32" s="1101"/>
      <c r="JS32" s="1101"/>
      <c r="JT32" s="1101"/>
      <c r="JU32" s="1101"/>
      <c r="JV32" s="1101"/>
      <c r="JW32" s="1101"/>
      <c r="JX32" s="1101"/>
      <c r="JY32" s="1101"/>
      <c r="JZ32" s="1101"/>
      <c r="KA32" s="1101"/>
      <c r="KB32" s="1101"/>
      <c r="KC32" s="1101"/>
      <c r="KD32" s="1101"/>
      <c r="KE32" s="1101"/>
      <c r="KF32" s="1101"/>
      <c r="KG32" s="1101"/>
      <c r="KH32" s="1101"/>
      <c r="KI32" s="1101"/>
      <c r="KJ32" s="1101"/>
      <c r="KK32" s="1101"/>
      <c r="KL32" s="1101"/>
      <c r="KM32" s="1101"/>
      <c r="KN32" s="1101"/>
      <c r="KO32" s="1101"/>
      <c r="KP32" s="1101"/>
      <c r="KQ32" s="1101"/>
      <c r="KR32" s="1101"/>
      <c r="KS32" s="1101"/>
      <c r="KT32" s="1101"/>
      <c r="KU32" s="1101"/>
      <c r="KV32" s="1101"/>
      <c r="KW32" s="1101"/>
      <c r="KX32" s="1101"/>
      <c r="KY32" s="1101"/>
      <c r="KZ32" s="1101"/>
      <c r="LA32" s="1101"/>
      <c r="LB32" s="1101"/>
      <c r="LC32" s="1101"/>
      <c r="LD32" s="1101"/>
      <c r="LE32" s="1101"/>
      <c r="LF32" s="1101"/>
      <c r="LG32" s="1101"/>
      <c r="LH32" s="1101"/>
      <c r="LI32" s="1101"/>
      <c r="LJ32" s="1101"/>
      <c r="LK32" s="1101"/>
      <c r="LL32" s="1101"/>
      <c r="LM32" s="1101"/>
      <c r="LN32" s="1101"/>
      <c r="LO32" s="1101"/>
      <c r="LP32" s="1101"/>
      <c r="LQ32" s="1101"/>
      <c r="LR32" s="1101"/>
      <c r="LS32" s="1101"/>
      <c r="LT32" s="1101"/>
      <c r="LU32" s="1101"/>
      <c r="LV32" s="1101"/>
      <c r="LW32" s="1101"/>
      <c r="LX32" s="1101"/>
      <c r="LY32" s="1101"/>
      <c r="LZ32" s="1101"/>
      <c r="MA32" s="1101"/>
      <c r="MB32" s="1101"/>
      <c r="MC32" s="1101"/>
      <c r="MD32" s="1101"/>
      <c r="ME32" s="1101"/>
      <c r="MF32" s="1101"/>
      <c r="MG32" s="1101"/>
      <c r="MH32" s="1101"/>
      <c r="MI32" s="1101"/>
      <c r="MJ32" s="1101"/>
      <c r="MK32" s="1101"/>
      <c r="ML32" s="1101"/>
      <c r="MM32" s="1101"/>
      <c r="MN32" s="1101"/>
      <c r="MO32" s="1101"/>
      <c r="MP32" s="1101"/>
      <c r="MQ32" s="1101"/>
      <c r="MR32" s="1101"/>
      <c r="MS32" s="1101"/>
      <c r="MT32" s="1101"/>
      <c r="MU32" s="1101"/>
      <c r="MV32" s="1101"/>
      <c r="MW32" s="1101"/>
      <c r="MX32" s="1101"/>
      <c r="MY32" s="1101"/>
      <c r="MZ32" s="1101"/>
      <c r="NA32" s="1101"/>
      <c r="NB32" s="1101"/>
      <c r="NC32" s="1101"/>
      <c r="ND32" s="1101"/>
      <c r="NE32" s="1101"/>
      <c r="NF32" s="1101"/>
      <c r="NG32" s="1101"/>
      <c r="NH32" s="1101"/>
      <c r="NI32" s="1101"/>
      <c r="NJ32" s="1101"/>
      <c r="NK32" s="1101"/>
      <c r="NL32" s="1101"/>
      <c r="NM32" s="1101"/>
      <c r="NN32" s="1101"/>
      <c r="NO32" s="1101"/>
      <c r="NP32" s="1101"/>
      <c r="NQ32" s="1101"/>
      <c r="NR32" s="1101"/>
      <c r="NS32" s="1101"/>
      <c r="NT32" s="1101"/>
      <c r="NU32" s="1101"/>
      <c r="NV32" s="1101"/>
      <c r="NW32" s="1101"/>
      <c r="NX32" s="1101"/>
      <c r="NY32" s="1101"/>
      <c r="NZ32" s="1101"/>
      <c r="OA32" s="1101"/>
      <c r="OB32" s="1101"/>
      <c r="OC32" s="1101"/>
      <c r="OD32" s="1101"/>
      <c r="OE32" s="1101"/>
      <c r="OF32" s="1101"/>
      <c r="OG32" s="1101"/>
      <c r="OH32" s="1101"/>
      <c r="OI32" s="1101"/>
      <c r="OJ32" s="1101"/>
      <c r="OK32" s="1101"/>
    </row>
    <row r="33" spans="1:401" s="1099" customFormat="1" ht="196.5" customHeight="1" thickBot="1" x14ac:dyDescent="0.25">
      <c r="A33" s="1771"/>
      <c r="B33" s="1780"/>
      <c r="C33" s="1773"/>
      <c r="D33" s="1769"/>
      <c r="E33" s="1762"/>
      <c r="F33" s="1119">
        <v>22</v>
      </c>
      <c r="G33" s="1144" t="s">
        <v>2267</v>
      </c>
      <c r="H33" s="1762"/>
      <c r="I33" s="1139">
        <v>1</v>
      </c>
      <c r="J33" s="1130">
        <v>43377</v>
      </c>
      <c r="K33" s="1130">
        <v>43753</v>
      </c>
      <c r="L33" s="1763"/>
      <c r="M33" s="1126"/>
      <c r="N33" s="1127"/>
      <c r="O33" s="1761"/>
      <c r="P33" s="580">
        <v>0</v>
      </c>
      <c r="Q33" s="581">
        <f>IF(P33/I30=1,1,+P33/I30)</f>
        <v>0</v>
      </c>
      <c r="R33" s="578"/>
      <c r="S33" s="1121" t="str">
        <f>IF(R33&lt;=K30,"Cumple","Incumple")</f>
        <v>Cumple</v>
      </c>
      <c r="T33" s="1152" t="s">
        <v>2282</v>
      </c>
      <c r="U33" s="1140"/>
      <c r="V33" s="1132"/>
      <c r="AB33" s="1100"/>
      <c r="DD33" s="1101"/>
      <c r="DE33" s="1101"/>
      <c r="DF33" s="1101"/>
      <c r="DG33" s="1101"/>
      <c r="DH33" s="1101"/>
      <c r="DI33" s="1101"/>
      <c r="DJ33" s="1101"/>
      <c r="DK33" s="1101"/>
      <c r="DL33" s="1101"/>
      <c r="DM33" s="1101"/>
      <c r="DN33" s="1101"/>
      <c r="DO33" s="1101"/>
      <c r="DP33" s="1101"/>
      <c r="DQ33" s="1101"/>
      <c r="DR33" s="1101"/>
      <c r="DS33" s="1101"/>
      <c r="DT33" s="1101"/>
      <c r="DU33" s="1101"/>
      <c r="DV33" s="1101"/>
      <c r="DW33" s="1101"/>
      <c r="DX33" s="1101"/>
      <c r="DY33" s="1101"/>
      <c r="DZ33" s="1101"/>
      <c r="EA33" s="1101"/>
      <c r="EB33" s="1101"/>
      <c r="EC33" s="1101"/>
      <c r="ED33" s="1101"/>
      <c r="EE33" s="1101"/>
      <c r="EF33" s="1101"/>
      <c r="EG33" s="1101"/>
      <c r="EH33" s="1101"/>
      <c r="EI33" s="1101"/>
      <c r="EJ33" s="1101"/>
      <c r="EK33" s="1101"/>
      <c r="EL33" s="1101"/>
      <c r="EM33" s="1101"/>
      <c r="EN33" s="1101"/>
      <c r="EO33" s="1101"/>
      <c r="EP33" s="1101"/>
      <c r="EQ33" s="1101"/>
      <c r="ER33" s="1101"/>
      <c r="ES33" s="1101"/>
      <c r="ET33" s="1101"/>
      <c r="EU33" s="1101"/>
      <c r="EV33" s="1101"/>
      <c r="EW33" s="1101"/>
      <c r="EX33" s="1101"/>
      <c r="EY33" s="1101"/>
      <c r="EZ33" s="1101"/>
      <c r="FA33" s="1101"/>
      <c r="FB33" s="1101"/>
      <c r="FC33" s="1101"/>
      <c r="FD33" s="1101"/>
      <c r="FE33" s="1101"/>
      <c r="FF33" s="1101"/>
      <c r="FG33" s="1101"/>
      <c r="FH33" s="1101"/>
      <c r="FI33" s="1101"/>
      <c r="FJ33" s="1101"/>
      <c r="FK33" s="1101"/>
      <c r="FL33" s="1101"/>
      <c r="FM33" s="1101"/>
      <c r="FN33" s="1101"/>
      <c r="FO33" s="1101"/>
      <c r="FP33" s="1101"/>
      <c r="FQ33" s="1101"/>
      <c r="FR33" s="1101"/>
      <c r="FS33" s="1101"/>
      <c r="FT33" s="1101"/>
      <c r="FU33" s="1101"/>
      <c r="FV33" s="1101"/>
      <c r="FW33" s="1101"/>
      <c r="FX33" s="1101"/>
      <c r="FY33" s="1101"/>
      <c r="FZ33" s="1101"/>
      <c r="GA33" s="1101"/>
      <c r="GB33" s="1101"/>
      <c r="GC33" s="1101"/>
      <c r="GD33" s="1101"/>
      <c r="GE33" s="1101"/>
      <c r="GF33" s="1101"/>
      <c r="GG33" s="1101"/>
      <c r="GH33" s="1101"/>
      <c r="GI33" s="1101"/>
      <c r="GJ33" s="1101"/>
      <c r="GK33" s="1101"/>
      <c r="GL33" s="1101"/>
      <c r="GM33" s="1101"/>
      <c r="GN33" s="1101"/>
      <c r="GO33" s="1101"/>
      <c r="GP33" s="1101"/>
      <c r="GQ33" s="1101"/>
      <c r="GR33" s="1101"/>
      <c r="GS33" s="1101"/>
      <c r="GT33" s="1101"/>
      <c r="GU33" s="1101"/>
      <c r="GV33" s="1101"/>
      <c r="GW33" s="1101"/>
      <c r="GX33" s="1101"/>
      <c r="GY33" s="1101"/>
      <c r="GZ33" s="1101"/>
      <c r="HA33" s="1101"/>
      <c r="HB33" s="1101"/>
      <c r="HC33" s="1101"/>
      <c r="HD33" s="1101"/>
      <c r="HE33" s="1101"/>
      <c r="HF33" s="1101"/>
      <c r="HG33" s="1101"/>
      <c r="HH33" s="1101"/>
      <c r="HI33" s="1101"/>
      <c r="HJ33" s="1101"/>
      <c r="HK33" s="1101"/>
      <c r="HL33" s="1101"/>
      <c r="HM33" s="1101"/>
      <c r="HN33" s="1101"/>
      <c r="HO33" s="1101"/>
      <c r="HP33" s="1101"/>
      <c r="HQ33" s="1101"/>
      <c r="HR33" s="1101"/>
      <c r="HS33" s="1101"/>
      <c r="HT33" s="1101"/>
      <c r="HU33" s="1101"/>
      <c r="HV33" s="1101"/>
      <c r="HW33" s="1101"/>
      <c r="HX33" s="1101"/>
      <c r="HY33" s="1101"/>
      <c r="HZ33" s="1101"/>
      <c r="IA33" s="1101"/>
      <c r="IB33" s="1101"/>
      <c r="IC33" s="1101"/>
      <c r="ID33" s="1101"/>
      <c r="IE33" s="1101"/>
      <c r="IF33" s="1101"/>
      <c r="IG33" s="1101"/>
      <c r="IH33" s="1101"/>
      <c r="II33" s="1101"/>
      <c r="IJ33" s="1101"/>
      <c r="IK33" s="1101"/>
      <c r="IL33" s="1101"/>
      <c r="IM33" s="1101"/>
      <c r="IN33" s="1101"/>
      <c r="IO33" s="1101"/>
      <c r="IP33" s="1101"/>
      <c r="IQ33" s="1101"/>
      <c r="IR33" s="1101"/>
      <c r="IS33" s="1101"/>
      <c r="IT33" s="1101"/>
      <c r="IU33" s="1101"/>
      <c r="IV33" s="1101"/>
      <c r="IW33" s="1101"/>
      <c r="IX33" s="1101"/>
      <c r="IY33" s="1101"/>
      <c r="IZ33" s="1101"/>
      <c r="JA33" s="1101"/>
      <c r="JB33" s="1101"/>
      <c r="JC33" s="1101"/>
      <c r="JD33" s="1101"/>
      <c r="JE33" s="1101"/>
      <c r="JF33" s="1101"/>
      <c r="JG33" s="1101"/>
      <c r="JH33" s="1101"/>
      <c r="JI33" s="1101"/>
      <c r="JJ33" s="1101"/>
      <c r="JK33" s="1101"/>
      <c r="JL33" s="1101"/>
      <c r="JM33" s="1101"/>
      <c r="JN33" s="1101"/>
      <c r="JO33" s="1101"/>
      <c r="JP33" s="1101"/>
      <c r="JQ33" s="1101"/>
      <c r="JR33" s="1101"/>
      <c r="JS33" s="1101"/>
      <c r="JT33" s="1101"/>
      <c r="JU33" s="1101"/>
      <c r="JV33" s="1101"/>
      <c r="JW33" s="1101"/>
      <c r="JX33" s="1101"/>
      <c r="JY33" s="1101"/>
      <c r="JZ33" s="1101"/>
      <c r="KA33" s="1101"/>
      <c r="KB33" s="1101"/>
      <c r="KC33" s="1101"/>
      <c r="KD33" s="1101"/>
      <c r="KE33" s="1101"/>
      <c r="KF33" s="1101"/>
      <c r="KG33" s="1101"/>
      <c r="KH33" s="1101"/>
      <c r="KI33" s="1101"/>
      <c r="KJ33" s="1101"/>
      <c r="KK33" s="1101"/>
      <c r="KL33" s="1101"/>
      <c r="KM33" s="1101"/>
      <c r="KN33" s="1101"/>
      <c r="KO33" s="1101"/>
      <c r="KP33" s="1101"/>
      <c r="KQ33" s="1101"/>
      <c r="KR33" s="1101"/>
      <c r="KS33" s="1101"/>
      <c r="KT33" s="1101"/>
      <c r="KU33" s="1101"/>
      <c r="KV33" s="1101"/>
      <c r="KW33" s="1101"/>
      <c r="KX33" s="1101"/>
      <c r="KY33" s="1101"/>
      <c r="KZ33" s="1101"/>
      <c r="LA33" s="1101"/>
      <c r="LB33" s="1101"/>
      <c r="LC33" s="1101"/>
      <c r="LD33" s="1101"/>
      <c r="LE33" s="1101"/>
      <c r="LF33" s="1101"/>
      <c r="LG33" s="1101"/>
      <c r="LH33" s="1101"/>
      <c r="LI33" s="1101"/>
      <c r="LJ33" s="1101"/>
      <c r="LK33" s="1101"/>
      <c r="LL33" s="1101"/>
      <c r="LM33" s="1101"/>
      <c r="LN33" s="1101"/>
      <c r="LO33" s="1101"/>
      <c r="LP33" s="1101"/>
      <c r="LQ33" s="1101"/>
      <c r="LR33" s="1101"/>
      <c r="LS33" s="1101"/>
      <c r="LT33" s="1101"/>
      <c r="LU33" s="1101"/>
      <c r="LV33" s="1101"/>
      <c r="LW33" s="1101"/>
      <c r="LX33" s="1101"/>
      <c r="LY33" s="1101"/>
      <c r="LZ33" s="1101"/>
      <c r="MA33" s="1101"/>
      <c r="MB33" s="1101"/>
      <c r="MC33" s="1101"/>
      <c r="MD33" s="1101"/>
      <c r="ME33" s="1101"/>
      <c r="MF33" s="1101"/>
      <c r="MG33" s="1101"/>
      <c r="MH33" s="1101"/>
      <c r="MI33" s="1101"/>
      <c r="MJ33" s="1101"/>
      <c r="MK33" s="1101"/>
      <c r="ML33" s="1101"/>
      <c r="MM33" s="1101"/>
      <c r="MN33" s="1101"/>
      <c r="MO33" s="1101"/>
      <c r="MP33" s="1101"/>
      <c r="MQ33" s="1101"/>
      <c r="MR33" s="1101"/>
      <c r="MS33" s="1101"/>
      <c r="MT33" s="1101"/>
      <c r="MU33" s="1101"/>
      <c r="MV33" s="1101"/>
      <c r="MW33" s="1101"/>
      <c r="MX33" s="1101"/>
      <c r="MY33" s="1101"/>
      <c r="MZ33" s="1101"/>
      <c r="NA33" s="1101"/>
      <c r="NB33" s="1101"/>
      <c r="NC33" s="1101"/>
      <c r="ND33" s="1101"/>
      <c r="NE33" s="1101"/>
      <c r="NF33" s="1101"/>
      <c r="NG33" s="1101"/>
      <c r="NH33" s="1101"/>
      <c r="NI33" s="1101"/>
      <c r="NJ33" s="1101"/>
      <c r="NK33" s="1101"/>
      <c r="NL33" s="1101"/>
      <c r="NM33" s="1101"/>
      <c r="NN33" s="1101"/>
      <c r="NO33" s="1101"/>
      <c r="NP33" s="1101"/>
      <c r="NQ33" s="1101"/>
      <c r="NR33" s="1101"/>
      <c r="NS33" s="1101"/>
      <c r="NT33" s="1101"/>
      <c r="NU33" s="1101"/>
      <c r="NV33" s="1101"/>
      <c r="NW33" s="1101"/>
      <c r="NX33" s="1101"/>
      <c r="NY33" s="1101"/>
      <c r="NZ33" s="1101"/>
      <c r="OA33" s="1101"/>
      <c r="OB33" s="1101"/>
      <c r="OC33" s="1101"/>
      <c r="OD33" s="1101"/>
      <c r="OE33" s="1101"/>
      <c r="OF33" s="1101"/>
      <c r="OG33" s="1101"/>
      <c r="OH33" s="1101"/>
      <c r="OI33" s="1101"/>
      <c r="OJ33" s="1101"/>
      <c r="OK33" s="1101"/>
    </row>
    <row r="34" spans="1:401" ht="18.75" x14ac:dyDescent="0.2">
      <c r="I34" s="1147">
        <f>SUM(I12:I33)</f>
        <v>32</v>
      </c>
      <c r="N34" s="1732" t="s">
        <v>23</v>
      </c>
      <c r="O34" s="1733"/>
      <c r="P34" s="1148">
        <f>SUM(P12:P33)</f>
        <v>13.9</v>
      </c>
      <c r="Q34" s="970">
        <f>IF(P34=0,0,+P34/I34)</f>
        <v>0.43437500000000001</v>
      </c>
      <c r="R34" s="971" t="s">
        <v>22</v>
      </c>
      <c r="S34" s="970">
        <f>(COUNTIF(S12:S33,"Cumple")*100%)/COUNTA(S12:S33)</f>
        <v>0.90909090909090906</v>
      </c>
      <c r="T34" s="1150"/>
    </row>
    <row r="35" spans="1:401" x14ac:dyDescent="0.2">
      <c r="T35" s="1150"/>
    </row>
  </sheetData>
  <autoFilter ref="A11:V33">
    <filterColumn colId="10" showButton="0"/>
    <filterColumn colId="11" showButton="0"/>
    <filterColumn colId="12" showButton="0"/>
    <filterColumn colId="14" showButton="0"/>
  </autoFilter>
  <mergeCells count="51">
    <mergeCell ref="L30:L33"/>
    <mergeCell ref="O30:O33"/>
    <mergeCell ref="N34:O34"/>
    <mergeCell ref="A30:A33"/>
    <mergeCell ref="B30:B33"/>
    <mergeCell ref="C30:C33"/>
    <mergeCell ref="D30:D33"/>
    <mergeCell ref="E30:E33"/>
    <mergeCell ref="H30:H33"/>
    <mergeCell ref="C24:C26"/>
    <mergeCell ref="D24:D26"/>
    <mergeCell ref="E24:E26"/>
    <mergeCell ref="H24:H26"/>
    <mergeCell ref="O24:O26"/>
    <mergeCell ref="A27:A28"/>
    <mergeCell ref="C27:C28"/>
    <mergeCell ref="D27:D28"/>
    <mergeCell ref="E27:E28"/>
    <mergeCell ref="H27:H28"/>
    <mergeCell ref="A21:A23"/>
    <mergeCell ref="B21:B23"/>
    <mergeCell ref="E22:E23"/>
    <mergeCell ref="H22:H23"/>
    <mergeCell ref="L22:L23"/>
    <mergeCell ref="C18:C21"/>
    <mergeCell ref="D18:D21"/>
    <mergeCell ref="O22:O23"/>
    <mergeCell ref="E14:E17"/>
    <mergeCell ref="H14:H17"/>
    <mergeCell ref="L14:L17"/>
    <mergeCell ref="O14:O17"/>
    <mergeCell ref="E18:E21"/>
    <mergeCell ref="H18:H21"/>
    <mergeCell ref="L18:L21"/>
    <mergeCell ref="O18:O21"/>
    <mergeCell ref="A8:V8"/>
    <mergeCell ref="A9:B9"/>
    <mergeCell ref="D9:E9"/>
    <mergeCell ref="H9:I9"/>
    <mergeCell ref="A12:A17"/>
    <mergeCell ref="B12:B17"/>
    <mergeCell ref="C12:C17"/>
    <mergeCell ref="D12:D13"/>
    <mergeCell ref="E12:E13"/>
    <mergeCell ref="D14:D17"/>
    <mergeCell ref="A1:A6"/>
    <mergeCell ref="B1:B6"/>
    <mergeCell ref="C1:V6"/>
    <mergeCell ref="AF5:AH5"/>
    <mergeCell ref="A7:G7"/>
    <mergeCell ref="J7:V7"/>
  </mergeCells>
  <conditionalFormatting sqref="Q11">
    <cfRule type="cellIs" dxfId="409" priority="17" stopIfTrue="1" operator="between">
      <formula>0.9</formula>
      <formula>1</formula>
    </cfRule>
    <cfRule type="cellIs" dxfId="408" priority="18" stopIfTrue="1" operator="between">
      <formula>0.5</formula>
      <formula>0.89</formula>
    </cfRule>
    <cfRule type="cellIs" dxfId="407" priority="19" stopIfTrue="1" operator="between">
      <formula>0.2</formula>
      <formula>0.49</formula>
    </cfRule>
    <cfRule type="cellIs" dxfId="406" priority="20" stopIfTrue="1" operator="between">
      <formula>0</formula>
      <formula>0.19</formula>
    </cfRule>
  </conditionalFormatting>
  <conditionalFormatting sqref="O12:O14 O18 O22 O24 O27:O30">
    <cfRule type="containsText" dxfId="405" priority="15" operator="containsText" text="Alerta">
      <formula>NOT(ISERROR(SEARCH("Alerta",O12)))</formula>
    </cfRule>
    <cfRule type="containsText" dxfId="404" priority="16" operator="containsText" text="En tiempo">
      <formula>NOT(ISERROR(SEARCH("En tiempo",O12)))</formula>
    </cfRule>
  </conditionalFormatting>
  <conditionalFormatting sqref="S12:S33">
    <cfRule type="containsText" dxfId="403" priority="13" operator="containsText" text="Incumple">
      <formula>NOT(ISERROR(SEARCH("Incumple",S12)))</formula>
    </cfRule>
    <cfRule type="containsText" dxfId="402" priority="14" operator="containsText" text="Cumple">
      <formula>NOT(ISERROR(SEARCH("Cumple",S12)))</formula>
    </cfRule>
  </conditionalFormatting>
  <conditionalFormatting sqref="Q12:Q33">
    <cfRule type="cellIs" dxfId="401" priority="12" operator="between">
      <formula>1</formula>
      <formula>0.9</formula>
    </cfRule>
  </conditionalFormatting>
  <conditionalFormatting sqref="Q12:Q33">
    <cfRule type="cellIs" dxfId="400" priority="9" operator="between">
      <formula>0.19</formula>
      <formula>0</formula>
    </cfRule>
    <cfRule type="cellIs" dxfId="399" priority="10" operator="between">
      <formula>0.49</formula>
      <formula>0.2</formula>
    </cfRule>
    <cfRule type="cellIs" dxfId="398" priority="11" operator="between">
      <formula>0.89</formula>
      <formula>0.5</formula>
    </cfRule>
  </conditionalFormatting>
  <conditionalFormatting sqref="Q34">
    <cfRule type="cellIs" dxfId="397" priority="8" operator="between">
      <formula>1</formula>
      <formula>0.9</formula>
    </cfRule>
  </conditionalFormatting>
  <conditionalFormatting sqref="Q34">
    <cfRule type="cellIs" dxfId="396" priority="5" operator="between">
      <formula>0.19</formula>
      <formula>0</formula>
    </cfRule>
    <cfRule type="cellIs" dxfId="395" priority="6" operator="between">
      <formula>0.49</formula>
      <formula>0.2</formula>
    </cfRule>
    <cfRule type="cellIs" dxfId="394" priority="7" operator="between">
      <formula>0.89</formula>
      <formula>0.5</formula>
    </cfRule>
  </conditionalFormatting>
  <conditionalFormatting sqref="S34">
    <cfRule type="cellIs" dxfId="393" priority="4" operator="between">
      <formula>1</formula>
      <formula>0.9</formula>
    </cfRule>
  </conditionalFormatting>
  <conditionalFormatting sqref="S34">
    <cfRule type="cellIs" dxfId="392" priority="1" operator="between">
      <formula>0.19</formula>
      <formula>0</formula>
    </cfRule>
    <cfRule type="cellIs" dxfId="391" priority="2" operator="between">
      <formula>0.49</formula>
      <formula>0.2</formula>
    </cfRule>
    <cfRule type="cellIs" dxfId="390" priority="3" operator="between">
      <formula>0.89</formula>
      <formula>0.5</formula>
    </cfRule>
  </conditionalFormatting>
  <dataValidations count="2">
    <dataValidation type="list" allowBlank="1" showInputMessage="1" showErrorMessage="1" sqref="B12:B20">
      <formula1>INDIRECT(A12)</formula1>
    </dataValidation>
    <dataValidation type="list" allowBlank="1" showInputMessage="1" showErrorMessage="1" sqref="B26:B30 B21:B23">
      <formula1>$W$12:$W$28</formula1>
    </dataValidation>
  </dataValidations>
  <pageMargins left="0.70866141732283472" right="0.70866141732283472" top="0.74803149606299213" bottom="0.74803149606299213" header="0.31496062992125984" footer="0.31496062992125984"/>
  <pageSetup paperSize="5"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[7]Datos!#REF!</xm:f>
          </x14:formula1>
          <xm:sqref>A26:A27 A29:A30 A12:A23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OM60"/>
  <sheetViews>
    <sheetView topLeftCell="C1" zoomScale="60" zoomScaleNormal="60" workbookViewId="0">
      <selection activeCell="C1" sqref="C1:X6"/>
    </sheetView>
  </sheetViews>
  <sheetFormatPr baseColWidth="10" defaultColWidth="27.5703125" defaultRowHeight="15.75" x14ac:dyDescent="0.2"/>
  <cols>
    <col min="1" max="1" width="15.42578125" style="548" customWidth="1"/>
    <col min="2" max="2" width="17.28515625" style="548" customWidth="1"/>
    <col min="3" max="3" width="28.5703125" style="548" customWidth="1"/>
    <col min="4" max="4" width="29.7109375" style="548" customWidth="1"/>
    <col min="5" max="5" width="27.5703125" style="548"/>
    <col min="6" max="6" width="5.85546875" style="548" customWidth="1"/>
    <col min="7" max="7" width="34.42578125" style="548" customWidth="1"/>
    <col min="8" max="8" width="0" style="548" hidden="1" customWidth="1"/>
    <col min="9" max="9" width="27.5703125" style="529" customWidth="1"/>
    <col min="10" max="10" width="27.5703125" style="529" hidden="1" customWidth="1"/>
    <col min="11" max="11" width="34.140625" style="529" hidden="1" customWidth="1"/>
    <col min="12" max="17" width="27.5703125" style="529" hidden="1" customWidth="1"/>
    <col min="18" max="18" width="27.5703125" style="529" customWidth="1"/>
    <col min="19" max="19" width="27.5703125" style="529"/>
    <col min="20" max="21" width="0" style="529" hidden="1" customWidth="1"/>
    <col min="22" max="22" width="47.140625" style="529" hidden="1" customWidth="1"/>
    <col min="23" max="23" width="64.42578125" style="529" customWidth="1"/>
    <col min="24" max="24" width="38.5703125" style="529" customWidth="1"/>
    <col min="25" max="25" width="70.140625" style="548" hidden="1" customWidth="1"/>
    <col min="26" max="29" width="27.5703125" style="527"/>
    <col min="30" max="30" width="27.5703125" style="528"/>
    <col min="31" max="109" width="27.5703125" style="527"/>
    <col min="110" max="16384" width="27.5703125" style="529"/>
  </cols>
  <sheetData>
    <row r="1" spans="1:403" ht="15.75" customHeight="1" x14ac:dyDescent="0.2">
      <c r="A1" s="1818"/>
      <c r="B1" s="1821"/>
      <c r="C1" s="1823" t="s">
        <v>2391</v>
      </c>
      <c r="D1" s="1824"/>
      <c r="E1" s="1824"/>
      <c r="F1" s="1824"/>
      <c r="G1" s="1824"/>
      <c r="H1" s="1824"/>
      <c r="I1" s="1824"/>
      <c r="J1" s="1824"/>
      <c r="K1" s="1824"/>
      <c r="L1" s="1824"/>
      <c r="M1" s="1824"/>
      <c r="N1" s="1824"/>
      <c r="O1" s="1824"/>
      <c r="P1" s="1824"/>
      <c r="Q1" s="1824"/>
      <c r="R1" s="1824"/>
      <c r="S1" s="1824"/>
      <c r="T1" s="1824"/>
      <c r="U1" s="1824"/>
      <c r="V1" s="1824"/>
      <c r="W1" s="1824"/>
      <c r="X1" s="1825"/>
      <c r="Y1" s="527"/>
    </row>
    <row r="2" spans="1:403" ht="15.75" customHeight="1" x14ac:dyDescent="0.2">
      <c r="A2" s="1819"/>
      <c r="B2" s="1821"/>
      <c r="C2" s="1826"/>
      <c r="D2" s="1827"/>
      <c r="E2" s="1827"/>
      <c r="F2" s="1827"/>
      <c r="G2" s="1827"/>
      <c r="H2" s="1827"/>
      <c r="I2" s="1827"/>
      <c r="J2" s="1827"/>
      <c r="K2" s="1827"/>
      <c r="L2" s="1827"/>
      <c r="M2" s="1827"/>
      <c r="N2" s="1827"/>
      <c r="O2" s="1827"/>
      <c r="P2" s="1827"/>
      <c r="Q2" s="1827"/>
      <c r="R2" s="1827"/>
      <c r="S2" s="1827"/>
      <c r="T2" s="1827"/>
      <c r="U2" s="1827"/>
      <c r="V2" s="1827"/>
      <c r="W2" s="1827"/>
      <c r="X2" s="1828"/>
      <c r="Y2" s="527"/>
    </row>
    <row r="3" spans="1:403" ht="15.75" customHeight="1" x14ac:dyDescent="0.2">
      <c r="A3" s="1819"/>
      <c r="B3" s="1821"/>
      <c r="C3" s="1826"/>
      <c r="D3" s="1827"/>
      <c r="E3" s="1827"/>
      <c r="F3" s="1827"/>
      <c r="G3" s="1827"/>
      <c r="H3" s="1827"/>
      <c r="I3" s="1827"/>
      <c r="J3" s="1827"/>
      <c r="K3" s="1827"/>
      <c r="L3" s="1827"/>
      <c r="M3" s="1827"/>
      <c r="N3" s="1827"/>
      <c r="O3" s="1827"/>
      <c r="P3" s="1827"/>
      <c r="Q3" s="1827"/>
      <c r="R3" s="1827"/>
      <c r="S3" s="1827"/>
      <c r="T3" s="1827"/>
      <c r="U3" s="1827"/>
      <c r="V3" s="1827"/>
      <c r="W3" s="1827"/>
      <c r="X3" s="1828"/>
      <c r="Y3" s="527"/>
    </row>
    <row r="4" spans="1:403" ht="15.75" customHeight="1" x14ac:dyDescent="0.2">
      <c r="A4" s="1819"/>
      <c r="B4" s="1821"/>
      <c r="C4" s="1826"/>
      <c r="D4" s="1827"/>
      <c r="E4" s="1827"/>
      <c r="F4" s="1827"/>
      <c r="G4" s="1827"/>
      <c r="H4" s="1827"/>
      <c r="I4" s="1827"/>
      <c r="J4" s="1827"/>
      <c r="K4" s="1827"/>
      <c r="L4" s="1827"/>
      <c r="M4" s="1827"/>
      <c r="N4" s="1827"/>
      <c r="O4" s="1827"/>
      <c r="P4" s="1827"/>
      <c r="Q4" s="1827"/>
      <c r="R4" s="1827"/>
      <c r="S4" s="1827"/>
      <c r="T4" s="1827"/>
      <c r="U4" s="1827"/>
      <c r="V4" s="1827"/>
      <c r="W4" s="1827"/>
      <c r="X4" s="1828"/>
      <c r="Y4" s="527"/>
    </row>
    <row r="5" spans="1:403" s="535" customFormat="1" ht="15.75" customHeight="1" x14ac:dyDescent="0.25">
      <c r="A5" s="1819"/>
      <c r="B5" s="1821"/>
      <c r="C5" s="1826"/>
      <c r="D5" s="1827"/>
      <c r="E5" s="1827"/>
      <c r="F5" s="1827"/>
      <c r="G5" s="1827"/>
      <c r="H5" s="1827"/>
      <c r="I5" s="1827"/>
      <c r="J5" s="1827"/>
      <c r="K5" s="1827"/>
      <c r="L5" s="1827"/>
      <c r="M5" s="1827"/>
      <c r="N5" s="1827"/>
      <c r="O5" s="1827"/>
      <c r="P5" s="1827"/>
      <c r="Q5" s="1827"/>
      <c r="R5" s="1827"/>
      <c r="S5" s="1827"/>
      <c r="T5" s="1827"/>
      <c r="U5" s="1827"/>
      <c r="V5" s="1827"/>
      <c r="W5" s="1827"/>
      <c r="X5" s="1828"/>
      <c r="Y5" s="530"/>
      <c r="Z5" s="530"/>
      <c r="AA5" s="530"/>
      <c r="AB5" s="530"/>
      <c r="AC5" s="530"/>
      <c r="AD5" s="531"/>
      <c r="AE5" s="530"/>
      <c r="AF5" s="530"/>
      <c r="AG5" s="530"/>
      <c r="AH5" s="1810"/>
      <c r="AI5" s="1811"/>
      <c r="AJ5" s="1811"/>
      <c r="AK5" s="532"/>
      <c r="AL5" s="532"/>
      <c r="AM5" s="532"/>
      <c r="AN5" s="532"/>
      <c r="AO5" s="532"/>
      <c r="AP5" s="532"/>
      <c r="AQ5" s="532"/>
      <c r="AR5" s="532"/>
      <c r="AS5" s="532"/>
      <c r="AT5" s="532"/>
      <c r="AU5" s="532"/>
      <c r="AV5" s="532"/>
      <c r="AW5" s="532"/>
      <c r="AX5" s="532"/>
      <c r="AY5" s="532"/>
      <c r="AZ5" s="532"/>
      <c r="BA5" s="532"/>
      <c r="BB5" s="532"/>
      <c r="BC5" s="532"/>
      <c r="BD5" s="532"/>
      <c r="BE5" s="532"/>
      <c r="BF5" s="532"/>
      <c r="BG5" s="532"/>
      <c r="BH5" s="532"/>
      <c r="BI5" s="532"/>
      <c r="BJ5" s="532"/>
      <c r="BK5" s="532"/>
      <c r="BL5" s="532"/>
      <c r="BM5" s="532"/>
      <c r="BN5" s="532"/>
      <c r="BO5" s="532"/>
      <c r="BP5" s="532"/>
      <c r="BQ5" s="532"/>
      <c r="BR5" s="532"/>
      <c r="BS5" s="532"/>
      <c r="BT5" s="532"/>
      <c r="BU5" s="532"/>
      <c r="BV5" s="532"/>
      <c r="BW5" s="532"/>
      <c r="BX5" s="532"/>
      <c r="BY5" s="532"/>
      <c r="BZ5" s="532"/>
      <c r="CA5" s="532"/>
      <c r="CB5" s="532"/>
      <c r="CC5" s="532"/>
      <c r="CD5" s="532"/>
      <c r="CE5" s="532"/>
      <c r="CF5" s="532"/>
      <c r="CG5" s="532"/>
      <c r="CH5" s="532"/>
      <c r="CI5" s="532"/>
      <c r="CJ5" s="532"/>
      <c r="CK5" s="532"/>
      <c r="CL5" s="532"/>
      <c r="CM5" s="532"/>
      <c r="CN5" s="532"/>
      <c r="CO5" s="532"/>
      <c r="CP5" s="532"/>
      <c r="CQ5" s="532"/>
      <c r="CR5" s="532"/>
      <c r="CS5" s="532"/>
      <c r="CT5" s="532"/>
      <c r="CU5" s="532"/>
      <c r="CV5" s="532"/>
      <c r="CW5" s="532"/>
      <c r="CX5" s="532"/>
      <c r="CY5" s="532"/>
      <c r="CZ5" s="532"/>
      <c r="DA5" s="532"/>
      <c r="DB5" s="532"/>
      <c r="DC5" s="532"/>
      <c r="DD5" s="532"/>
      <c r="DE5" s="532"/>
      <c r="DF5" s="533"/>
      <c r="DG5" s="534"/>
      <c r="DH5" s="534"/>
      <c r="DI5" s="534"/>
      <c r="DJ5" s="534"/>
      <c r="DK5" s="534"/>
      <c r="DL5" s="534"/>
      <c r="DM5" s="534"/>
      <c r="DN5" s="534"/>
      <c r="DO5" s="534"/>
      <c r="DP5" s="534"/>
      <c r="DQ5" s="534"/>
      <c r="DR5" s="534"/>
      <c r="DS5" s="534"/>
      <c r="DT5" s="534"/>
      <c r="DU5" s="534"/>
      <c r="DV5" s="534"/>
      <c r="DW5" s="534"/>
      <c r="DX5" s="534"/>
      <c r="DY5" s="534"/>
      <c r="DZ5" s="534"/>
      <c r="EA5" s="534"/>
      <c r="EB5" s="534"/>
      <c r="EC5" s="534"/>
      <c r="ED5" s="534"/>
      <c r="EE5" s="534"/>
      <c r="EF5" s="534"/>
      <c r="EG5" s="534"/>
      <c r="EH5" s="534"/>
      <c r="EI5" s="534"/>
      <c r="EJ5" s="534"/>
      <c r="EK5" s="534"/>
      <c r="EL5" s="534"/>
      <c r="EM5" s="534"/>
      <c r="EN5" s="534"/>
      <c r="EO5" s="534"/>
      <c r="EP5" s="534"/>
      <c r="EQ5" s="534"/>
      <c r="ER5" s="534"/>
      <c r="ES5" s="534"/>
      <c r="ET5" s="534"/>
      <c r="EU5" s="534"/>
      <c r="EV5" s="534"/>
      <c r="EW5" s="534"/>
      <c r="EX5" s="534"/>
      <c r="EY5" s="534"/>
      <c r="EZ5" s="534"/>
      <c r="FA5" s="534"/>
      <c r="FB5" s="534"/>
      <c r="FC5" s="534"/>
      <c r="FD5" s="534"/>
      <c r="FE5" s="534"/>
      <c r="FF5" s="534"/>
      <c r="FG5" s="534"/>
      <c r="FH5" s="534"/>
      <c r="FI5" s="534"/>
      <c r="FJ5" s="534"/>
      <c r="FK5" s="534"/>
      <c r="FL5" s="534"/>
      <c r="FM5" s="534"/>
      <c r="FN5" s="534"/>
      <c r="FO5" s="534"/>
      <c r="FP5" s="534"/>
      <c r="FQ5" s="534"/>
      <c r="FR5" s="534"/>
      <c r="FS5" s="534"/>
      <c r="FT5" s="534"/>
      <c r="FU5" s="534"/>
      <c r="FV5" s="534"/>
      <c r="FW5" s="534"/>
      <c r="FX5" s="534"/>
      <c r="FY5" s="534"/>
      <c r="FZ5" s="534"/>
      <c r="GA5" s="534"/>
      <c r="GB5" s="534"/>
      <c r="GC5" s="534"/>
      <c r="GD5" s="534"/>
      <c r="GE5" s="534"/>
      <c r="GF5" s="534"/>
      <c r="GG5" s="534"/>
      <c r="GH5" s="534"/>
      <c r="GI5" s="534"/>
      <c r="GJ5" s="534"/>
      <c r="GK5" s="534"/>
      <c r="GL5" s="534"/>
      <c r="GM5" s="534"/>
      <c r="GN5" s="534"/>
      <c r="GO5" s="534"/>
      <c r="GP5" s="534"/>
      <c r="GQ5" s="534"/>
      <c r="GR5" s="534"/>
      <c r="GS5" s="534"/>
      <c r="GT5" s="534"/>
      <c r="GU5" s="534"/>
      <c r="GV5" s="534"/>
      <c r="GW5" s="534"/>
      <c r="GX5" s="534"/>
      <c r="GY5" s="534"/>
      <c r="GZ5" s="534"/>
      <c r="HA5" s="534"/>
      <c r="HB5" s="534"/>
      <c r="HC5" s="534"/>
      <c r="HD5" s="534"/>
      <c r="HE5" s="534"/>
      <c r="HF5" s="534"/>
      <c r="HG5" s="534"/>
      <c r="HH5" s="534"/>
      <c r="HI5" s="534"/>
      <c r="HJ5" s="534"/>
      <c r="HK5" s="534"/>
      <c r="HL5" s="534"/>
      <c r="HM5" s="534"/>
      <c r="HN5" s="534"/>
      <c r="HO5" s="534"/>
      <c r="HP5" s="534"/>
      <c r="HQ5" s="534"/>
      <c r="HR5" s="534"/>
      <c r="HS5" s="534"/>
      <c r="HT5" s="534"/>
      <c r="HU5" s="534"/>
      <c r="HV5" s="534"/>
      <c r="HW5" s="534"/>
      <c r="HX5" s="534"/>
      <c r="HY5" s="534"/>
      <c r="HZ5" s="534"/>
      <c r="IA5" s="534"/>
      <c r="IB5" s="534"/>
      <c r="IC5" s="534"/>
      <c r="ID5" s="534"/>
      <c r="IE5" s="534"/>
      <c r="IF5" s="534"/>
      <c r="IG5" s="534"/>
      <c r="IH5" s="534"/>
      <c r="II5" s="534"/>
      <c r="IJ5" s="534"/>
      <c r="IK5" s="534"/>
      <c r="IL5" s="534"/>
      <c r="IM5" s="534"/>
      <c r="IN5" s="534"/>
      <c r="IO5" s="534"/>
      <c r="IP5" s="534"/>
      <c r="IQ5" s="534"/>
      <c r="IR5" s="534"/>
      <c r="IS5" s="534"/>
      <c r="IT5" s="534"/>
      <c r="IU5" s="534"/>
      <c r="IV5" s="534"/>
      <c r="IW5" s="534"/>
      <c r="IX5" s="534"/>
      <c r="IY5" s="534"/>
      <c r="IZ5" s="534"/>
      <c r="JA5" s="534"/>
      <c r="JB5" s="534"/>
      <c r="JC5" s="534"/>
      <c r="JD5" s="534"/>
      <c r="JE5" s="534"/>
      <c r="JF5" s="534"/>
      <c r="JG5" s="534"/>
      <c r="JH5" s="534"/>
      <c r="JI5" s="534"/>
      <c r="JJ5" s="534"/>
      <c r="JK5" s="534"/>
      <c r="JL5" s="534"/>
      <c r="JM5" s="534"/>
      <c r="JN5" s="534"/>
      <c r="JO5" s="534"/>
      <c r="JP5" s="534"/>
      <c r="JQ5" s="534"/>
      <c r="JR5" s="534"/>
      <c r="JS5" s="534"/>
      <c r="JT5" s="534"/>
      <c r="JU5" s="534"/>
      <c r="JV5" s="534"/>
      <c r="JW5" s="534"/>
      <c r="JX5" s="534"/>
      <c r="JY5" s="534"/>
      <c r="JZ5" s="534"/>
      <c r="KA5" s="534"/>
      <c r="KB5" s="534"/>
      <c r="KC5" s="534"/>
      <c r="KD5" s="534"/>
      <c r="KE5" s="534"/>
      <c r="KF5" s="534"/>
      <c r="KG5" s="534"/>
      <c r="KH5" s="534"/>
      <c r="KI5" s="534"/>
      <c r="KJ5" s="534"/>
      <c r="KK5" s="534"/>
      <c r="KL5" s="534"/>
      <c r="KM5" s="534"/>
      <c r="KN5" s="534"/>
      <c r="KO5" s="534"/>
      <c r="KP5" s="534"/>
      <c r="KQ5" s="534"/>
      <c r="KR5" s="534"/>
      <c r="KS5" s="534"/>
      <c r="KT5" s="534"/>
      <c r="KU5" s="534"/>
      <c r="KV5" s="534"/>
      <c r="KW5" s="534"/>
      <c r="KX5" s="534"/>
      <c r="KY5" s="534"/>
      <c r="KZ5" s="534"/>
      <c r="LA5" s="534"/>
      <c r="LB5" s="534"/>
      <c r="LC5" s="534"/>
      <c r="LD5" s="534"/>
      <c r="LE5" s="534"/>
      <c r="LF5" s="534"/>
      <c r="LG5" s="534"/>
      <c r="LH5" s="534"/>
      <c r="LI5" s="534"/>
      <c r="LJ5" s="534"/>
      <c r="LK5" s="534"/>
      <c r="LL5" s="534"/>
      <c r="LM5" s="534"/>
      <c r="LN5" s="534"/>
      <c r="LO5" s="534"/>
      <c r="LP5" s="534"/>
      <c r="LQ5" s="534"/>
      <c r="LR5" s="534"/>
      <c r="LS5" s="534"/>
      <c r="LT5" s="534"/>
      <c r="LU5" s="534"/>
      <c r="LV5" s="534"/>
      <c r="LW5" s="534"/>
      <c r="LX5" s="534"/>
      <c r="LY5" s="534"/>
      <c r="LZ5" s="534"/>
      <c r="MA5" s="534"/>
      <c r="MB5" s="534"/>
      <c r="MC5" s="534"/>
      <c r="MD5" s="534"/>
      <c r="ME5" s="534"/>
      <c r="MF5" s="534"/>
      <c r="MG5" s="534"/>
      <c r="MH5" s="534"/>
      <c r="MI5" s="534"/>
      <c r="MJ5" s="534"/>
      <c r="MK5" s="534"/>
      <c r="ML5" s="534"/>
      <c r="MM5" s="534"/>
      <c r="MN5" s="534"/>
      <c r="MO5" s="534"/>
      <c r="MP5" s="534"/>
      <c r="MQ5" s="534"/>
      <c r="MR5" s="534"/>
      <c r="MS5" s="534"/>
      <c r="MT5" s="534"/>
      <c r="MU5" s="534"/>
      <c r="MV5" s="534"/>
      <c r="MW5" s="534"/>
      <c r="MX5" s="534"/>
      <c r="MY5" s="534"/>
      <c r="MZ5" s="534"/>
      <c r="NA5" s="534"/>
      <c r="NB5" s="534"/>
      <c r="NC5" s="534"/>
      <c r="ND5" s="534"/>
      <c r="NE5" s="534"/>
      <c r="NF5" s="534"/>
      <c r="NG5" s="534"/>
      <c r="NH5" s="534"/>
      <c r="NI5" s="534"/>
      <c r="NJ5" s="534"/>
      <c r="NK5" s="534"/>
      <c r="NL5" s="534"/>
      <c r="NM5" s="534"/>
      <c r="NN5" s="534"/>
      <c r="NO5" s="534"/>
      <c r="NP5" s="534"/>
      <c r="NQ5" s="534"/>
      <c r="NR5" s="534"/>
      <c r="NS5" s="534"/>
      <c r="NT5" s="534"/>
      <c r="NU5" s="534"/>
      <c r="NV5" s="534"/>
      <c r="NW5" s="534"/>
      <c r="NX5" s="534"/>
      <c r="NY5" s="534"/>
      <c r="NZ5" s="534"/>
      <c r="OA5" s="534"/>
      <c r="OB5" s="534"/>
      <c r="OC5" s="534"/>
      <c r="OD5" s="534"/>
      <c r="OE5" s="534"/>
      <c r="OF5" s="534"/>
      <c r="OG5" s="534"/>
      <c r="OH5" s="534"/>
      <c r="OI5" s="534"/>
      <c r="OJ5" s="534"/>
      <c r="OK5" s="534"/>
      <c r="OL5" s="534"/>
      <c r="OM5" s="534"/>
    </row>
    <row r="6" spans="1:403" ht="31.5" customHeight="1" x14ac:dyDescent="0.2">
      <c r="A6" s="1820"/>
      <c r="B6" s="1822"/>
      <c r="C6" s="1829"/>
      <c r="D6" s="1830"/>
      <c r="E6" s="1830"/>
      <c r="F6" s="1830"/>
      <c r="G6" s="1830"/>
      <c r="H6" s="1830"/>
      <c r="I6" s="1830"/>
      <c r="J6" s="1830"/>
      <c r="K6" s="1830"/>
      <c r="L6" s="1830"/>
      <c r="M6" s="1830"/>
      <c r="N6" s="1830"/>
      <c r="O6" s="1830"/>
      <c r="P6" s="1830"/>
      <c r="Q6" s="1830"/>
      <c r="R6" s="1830"/>
      <c r="S6" s="1830"/>
      <c r="T6" s="1830"/>
      <c r="U6" s="1830"/>
      <c r="V6" s="1830"/>
      <c r="W6" s="1830"/>
      <c r="X6" s="1831"/>
      <c r="Y6" s="527"/>
    </row>
    <row r="7" spans="1:403" ht="28.5" customHeight="1" x14ac:dyDescent="0.2">
      <c r="A7" s="1812" t="s">
        <v>70</v>
      </c>
      <c r="B7" s="1813"/>
      <c r="C7" s="1813"/>
      <c r="D7" s="1813"/>
      <c r="E7" s="1813"/>
      <c r="F7" s="1813"/>
      <c r="G7" s="1813"/>
      <c r="H7" s="536" t="s">
        <v>69</v>
      </c>
      <c r="I7" s="537">
        <v>1</v>
      </c>
      <c r="J7" s="660"/>
      <c r="K7" s="1814" t="s">
        <v>68</v>
      </c>
      <c r="L7" s="1814"/>
      <c r="M7" s="1814"/>
      <c r="N7" s="1814"/>
      <c r="O7" s="1814"/>
      <c r="P7" s="1814"/>
      <c r="Q7" s="1814"/>
      <c r="R7" s="1814"/>
      <c r="S7" s="1814"/>
      <c r="T7" s="1814"/>
      <c r="U7" s="1814"/>
      <c r="V7" s="1814"/>
      <c r="W7" s="1814"/>
      <c r="X7" s="536"/>
      <c r="Y7" s="527"/>
      <c r="AC7" s="528"/>
      <c r="AD7" s="527"/>
      <c r="DE7" s="529"/>
    </row>
    <row r="8" spans="1:403" ht="28.5" customHeight="1" x14ac:dyDescent="0.2">
      <c r="A8" s="1815" t="s">
        <v>1425</v>
      </c>
      <c r="B8" s="1815"/>
      <c r="C8" s="1815"/>
      <c r="D8" s="1815"/>
      <c r="E8" s="1815"/>
      <c r="F8" s="1815"/>
      <c r="G8" s="1815"/>
      <c r="H8" s="1815"/>
      <c r="I8" s="1815"/>
      <c r="J8" s="1815"/>
      <c r="K8" s="1815"/>
      <c r="L8" s="1815"/>
      <c r="M8" s="1815"/>
      <c r="N8" s="1815"/>
      <c r="O8" s="1815"/>
      <c r="P8" s="1815"/>
      <c r="Q8" s="1815"/>
      <c r="R8" s="1815"/>
      <c r="S8" s="1815"/>
      <c r="T8" s="1815"/>
      <c r="U8" s="1815"/>
      <c r="V8" s="1815"/>
      <c r="W8" s="1815"/>
      <c r="X8" s="1815"/>
      <c r="Y8" s="527"/>
    </row>
    <row r="9" spans="1:403" ht="28.5" customHeight="1" x14ac:dyDescent="0.2">
      <c r="A9" s="1815"/>
      <c r="B9" s="1815"/>
      <c r="C9" s="1815"/>
      <c r="D9" s="1815"/>
      <c r="E9" s="1815"/>
      <c r="F9" s="1815"/>
      <c r="G9" s="1815"/>
      <c r="H9" s="1815"/>
      <c r="I9" s="1815"/>
      <c r="J9" s="1815"/>
      <c r="K9" s="1815"/>
      <c r="L9" s="1815"/>
      <c r="M9" s="1815"/>
      <c r="N9" s="1815"/>
      <c r="O9" s="1815"/>
      <c r="P9" s="1815"/>
      <c r="Q9" s="1815"/>
      <c r="R9" s="1815"/>
      <c r="S9" s="1815"/>
      <c r="T9" s="1815"/>
      <c r="U9" s="1815"/>
      <c r="V9" s="1815"/>
      <c r="W9" s="1815"/>
      <c r="X9" s="1815"/>
      <c r="Y9" s="527"/>
    </row>
    <row r="10" spans="1:403" s="548" customFormat="1" ht="63" x14ac:dyDescent="0.2">
      <c r="A10" s="679" t="s">
        <v>61</v>
      </c>
      <c r="B10" s="679" t="s">
        <v>71</v>
      </c>
      <c r="C10" s="679" t="s">
        <v>60</v>
      </c>
      <c r="D10" s="679" t="s">
        <v>59</v>
      </c>
      <c r="E10" s="679" t="s">
        <v>58</v>
      </c>
      <c r="F10" s="679" t="s">
        <v>1878</v>
      </c>
      <c r="G10" s="679" t="s">
        <v>57</v>
      </c>
      <c r="H10" s="679" t="s">
        <v>1718</v>
      </c>
      <c r="I10" s="679" t="s">
        <v>56</v>
      </c>
      <c r="J10" s="679" t="s">
        <v>1756</v>
      </c>
      <c r="K10" s="679" t="s">
        <v>1745</v>
      </c>
      <c r="L10" s="679" t="s">
        <v>55</v>
      </c>
      <c r="M10" s="679" t="s">
        <v>54</v>
      </c>
      <c r="N10" s="679" t="s">
        <v>53</v>
      </c>
      <c r="O10" s="679" t="s">
        <v>52</v>
      </c>
      <c r="P10" s="679" t="s">
        <v>51</v>
      </c>
      <c r="Q10" s="679" t="s">
        <v>50</v>
      </c>
      <c r="R10" s="679" t="s">
        <v>49</v>
      </c>
      <c r="S10" s="679" t="s">
        <v>48</v>
      </c>
      <c r="T10" s="679" t="s">
        <v>47</v>
      </c>
      <c r="U10" s="655" t="s">
        <v>46</v>
      </c>
      <c r="V10" s="655" t="s">
        <v>45</v>
      </c>
      <c r="W10" s="655" t="s">
        <v>44</v>
      </c>
      <c r="X10" s="655" t="s">
        <v>43</v>
      </c>
      <c r="Y10" s="679"/>
      <c r="Z10" s="680"/>
      <c r="AA10" s="680"/>
      <c r="AB10" s="680"/>
      <c r="AC10" s="680"/>
      <c r="AD10" s="681"/>
      <c r="AE10" s="680"/>
      <c r="AF10" s="680"/>
      <c r="AG10" s="680"/>
      <c r="AH10" s="680"/>
      <c r="AI10" s="680"/>
      <c r="AJ10" s="680"/>
      <c r="AK10" s="680"/>
      <c r="AL10" s="680"/>
      <c r="AM10" s="680"/>
      <c r="AN10" s="680"/>
      <c r="AO10" s="680"/>
      <c r="AP10" s="680"/>
      <c r="AQ10" s="680"/>
      <c r="AR10" s="680"/>
      <c r="AS10" s="680"/>
      <c r="AT10" s="680"/>
      <c r="AU10" s="680"/>
      <c r="AV10" s="680"/>
      <c r="AW10" s="680"/>
      <c r="AX10" s="680"/>
      <c r="AY10" s="680"/>
      <c r="AZ10" s="680"/>
      <c r="BA10" s="680"/>
      <c r="BB10" s="680"/>
      <c r="BC10" s="680"/>
      <c r="BD10" s="680"/>
      <c r="BE10" s="680"/>
      <c r="BF10" s="680"/>
      <c r="BG10" s="680"/>
      <c r="BH10" s="680"/>
      <c r="BI10" s="680"/>
      <c r="BJ10" s="680"/>
      <c r="BK10" s="680"/>
      <c r="BL10" s="680"/>
      <c r="BM10" s="680"/>
      <c r="BN10" s="680"/>
      <c r="BO10" s="680"/>
      <c r="BP10" s="680"/>
      <c r="BQ10" s="680"/>
      <c r="BR10" s="680"/>
      <c r="BS10" s="680"/>
      <c r="BT10" s="680"/>
      <c r="BU10" s="680"/>
      <c r="BV10" s="680"/>
      <c r="BW10" s="680"/>
      <c r="BX10" s="680"/>
      <c r="BY10" s="680"/>
      <c r="BZ10" s="680"/>
      <c r="CA10" s="680"/>
      <c r="CB10" s="680"/>
      <c r="CC10" s="680"/>
      <c r="CD10" s="680"/>
      <c r="CE10" s="680"/>
      <c r="CF10" s="680"/>
      <c r="CG10" s="680"/>
      <c r="CH10" s="680"/>
      <c r="CI10" s="680"/>
      <c r="CJ10" s="680"/>
      <c r="CK10" s="680"/>
      <c r="CL10" s="680"/>
      <c r="CM10" s="680"/>
      <c r="CN10" s="680"/>
      <c r="CO10" s="680"/>
      <c r="CP10" s="680"/>
      <c r="CQ10" s="680"/>
      <c r="CR10" s="680"/>
      <c r="CS10" s="680"/>
      <c r="CT10" s="680"/>
      <c r="CU10" s="680"/>
      <c r="CV10" s="680"/>
      <c r="CW10" s="680"/>
      <c r="CX10" s="680"/>
      <c r="CY10" s="680"/>
      <c r="CZ10" s="680"/>
      <c r="DA10" s="680"/>
      <c r="DB10" s="680"/>
      <c r="DC10" s="680"/>
      <c r="DD10" s="680"/>
      <c r="DE10" s="680"/>
    </row>
    <row r="11" spans="1:403" ht="127.5" customHeight="1" x14ac:dyDescent="0.2">
      <c r="A11" s="538" t="s">
        <v>1426</v>
      </c>
      <c r="B11" s="538" t="s">
        <v>30</v>
      </c>
      <c r="C11" s="1797" t="s">
        <v>1427</v>
      </c>
      <c r="D11" s="1797" t="s">
        <v>1428</v>
      </c>
      <c r="E11" s="1797" t="s">
        <v>1429</v>
      </c>
      <c r="F11" s="736">
        <v>1</v>
      </c>
      <c r="G11" s="539" t="s">
        <v>1430</v>
      </c>
      <c r="H11" s="659" t="s">
        <v>1719</v>
      </c>
      <c r="I11" s="540">
        <v>3</v>
      </c>
      <c r="J11" s="659" t="s">
        <v>1757</v>
      </c>
      <c r="K11" s="685" t="s">
        <v>1410</v>
      </c>
      <c r="L11" s="541">
        <v>43313</v>
      </c>
      <c r="M11" s="541">
        <v>43439</v>
      </c>
      <c r="N11" s="577">
        <f t="shared" ref="N11" si="0">(+M11-L11)/7</f>
        <v>18</v>
      </c>
      <c r="O11" s="578">
        <v>43633</v>
      </c>
      <c r="P11" s="579">
        <f t="shared" ref="P11" si="1">(O11-L11)/7-N11</f>
        <v>27.714285714285715</v>
      </c>
      <c r="Q11" s="566" t="str">
        <f ca="1">IF((M11-TODAY())/7&gt;=N11/4,"En tiempo","Alerta")</f>
        <v>Alerta</v>
      </c>
      <c r="R11" s="580">
        <v>3</v>
      </c>
      <c r="S11" s="581">
        <f>IF(R11/I11=1,1,+R11/I11)</f>
        <v>1</v>
      </c>
      <c r="T11" s="578"/>
      <c r="U11" s="567" t="str">
        <f>IF(T11&lt;=M11,"Cumple","Incumple")</f>
        <v>Cumple</v>
      </c>
      <c r="W11" s="794" t="s">
        <v>2185</v>
      </c>
      <c r="X11" s="1789" t="s">
        <v>2061</v>
      </c>
      <c r="Y11" s="658" t="s">
        <v>1693</v>
      </c>
    </row>
    <row r="12" spans="1:403" ht="75" customHeight="1" x14ac:dyDescent="0.2">
      <c r="A12" s="538" t="s">
        <v>1426</v>
      </c>
      <c r="B12" s="538" t="s">
        <v>30</v>
      </c>
      <c r="C12" s="1803"/>
      <c r="D12" s="1803"/>
      <c r="E12" s="1803"/>
      <c r="F12" s="736">
        <v>2</v>
      </c>
      <c r="G12" s="539" t="s">
        <v>1431</v>
      </c>
      <c r="H12" s="659" t="s">
        <v>1720</v>
      </c>
      <c r="I12" s="540">
        <v>1</v>
      </c>
      <c r="J12" s="659" t="s">
        <v>1758</v>
      </c>
      <c r="K12" s="685" t="s">
        <v>1410</v>
      </c>
      <c r="L12" s="541">
        <v>43313</v>
      </c>
      <c r="M12" s="541">
        <v>43439</v>
      </c>
      <c r="N12" s="577">
        <f t="shared" ref="N12:N37" si="2">(+M12-L12)/7</f>
        <v>18</v>
      </c>
      <c r="O12" s="578">
        <v>43634</v>
      </c>
      <c r="P12" s="579">
        <f t="shared" ref="P12:P37" si="3">(O12-L12)/7-N12</f>
        <v>27.857142857142854</v>
      </c>
      <c r="Q12" s="566" t="str">
        <f t="shared" ref="Q12:Q37" ca="1" si="4">IF((M12-TODAY())/7&gt;=N12/4,"En tiempo","Alerta")</f>
        <v>Alerta</v>
      </c>
      <c r="R12" s="580">
        <v>0</v>
      </c>
      <c r="S12" s="581">
        <f t="shared" ref="S12:S37" si="5">IF(R12/I12=1,1,+R12/I12)</f>
        <v>0</v>
      </c>
      <c r="T12" s="578"/>
      <c r="U12" s="567" t="str">
        <f t="shared" ref="U12:U37" si="6">IF(T12&lt;=M12,"Cumple","Incumple")</f>
        <v>Cumple</v>
      </c>
      <c r="V12" s="567"/>
      <c r="W12" s="794" t="s">
        <v>1716</v>
      </c>
      <c r="X12" s="1785"/>
      <c r="Y12" s="658"/>
    </row>
    <row r="13" spans="1:403" ht="78.75" customHeight="1" x14ac:dyDescent="0.2">
      <c r="A13" s="538" t="s">
        <v>1426</v>
      </c>
      <c r="B13" s="538" t="s">
        <v>30</v>
      </c>
      <c r="C13" s="1798"/>
      <c r="D13" s="1798"/>
      <c r="E13" s="1798"/>
      <c r="F13" s="736">
        <v>3</v>
      </c>
      <c r="G13" s="539" t="s">
        <v>1432</v>
      </c>
      <c r="H13" s="659" t="s">
        <v>1721</v>
      </c>
      <c r="I13" s="540">
        <v>1</v>
      </c>
      <c r="J13" s="659" t="s">
        <v>1759</v>
      </c>
      <c r="K13" s="685" t="s">
        <v>1410</v>
      </c>
      <c r="L13" s="541">
        <v>43313</v>
      </c>
      <c r="M13" s="541">
        <v>43439</v>
      </c>
      <c r="N13" s="577">
        <f t="shared" si="2"/>
        <v>18</v>
      </c>
      <c r="O13" s="578">
        <v>43635</v>
      </c>
      <c r="P13" s="579">
        <f t="shared" si="3"/>
        <v>28</v>
      </c>
      <c r="Q13" s="566" t="str">
        <f t="shared" ca="1" si="4"/>
        <v>Alerta</v>
      </c>
      <c r="R13" s="580">
        <v>0</v>
      </c>
      <c r="S13" s="581">
        <f t="shared" si="5"/>
        <v>0</v>
      </c>
      <c r="T13" s="578"/>
      <c r="U13" s="567" t="str">
        <f t="shared" si="6"/>
        <v>Cumple</v>
      </c>
      <c r="V13" s="567"/>
      <c r="W13" s="794" t="s">
        <v>1716</v>
      </c>
      <c r="X13" s="1786"/>
      <c r="Y13" s="658"/>
    </row>
    <row r="14" spans="1:403" ht="153.75" customHeight="1" x14ac:dyDescent="0.2">
      <c r="A14" s="538" t="s">
        <v>1426</v>
      </c>
      <c r="B14" s="538" t="s">
        <v>30</v>
      </c>
      <c r="C14" s="1797" t="s">
        <v>1433</v>
      </c>
      <c r="D14" s="1797" t="s">
        <v>1434</v>
      </c>
      <c r="E14" s="1797" t="s">
        <v>1435</v>
      </c>
      <c r="F14" s="736">
        <v>4</v>
      </c>
      <c r="G14" s="539" t="s">
        <v>1436</v>
      </c>
      <c r="H14" s="659" t="s">
        <v>1722</v>
      </c>
      <c r="I14" s="540">
        <v>3</v>
      </c>
      <c r="J14" s="659" t="s">
        <v>1760</v>
      </c>
      <c r="K14" s="685" t="s">
        <v>1746</v>
      </c>
      <c r="L14" s="541">
        <v>43313</v>
      </c>
      <c r="M14" s="541">
        <v>43449</v>
      </c>
      <c r="N14" s="577">
        <f t="shared" si="2"/>
        <v>19.428571428571427</v>
      </c>
      <c r="O14" s="578">
        <v>43636</v>
      </c>
      <c r="P14" s="579">
        <f t="shared" si="3"/>
        <v>26.714285714285719</v>
      </c>
      <c r="Q14" s="566" t="str">
        <f t="shared" ca="1" si="4"/>
        <v>Alerta</v>
      </c>
      <c r="R14" s="580">
        <v>3</v>
      </c>
      <c r="S14" s="581">
        <f t="shared" si="5"/>
        <v>1</v>
      </c>
      <c r="T14" s="578"/>
      <c r="U14" s="567" t="str">
        <f t="shared" si="6"/>
        <v>Cumple</v>
      </c>
      <c r="V14" s="567"/>
      <c r="W14" s="794" t="s">
        <v>2308</v>
      </c>
      <c r="X14" s="1789" t="s">
        <v>2062</v>
      </c>
      <c r="Y14" s="658" t="s">
        <v>1694</v>
      </c>
    </row>
    <row r="15" spans="1:403" ht="121.5" customHeight="1" x14ac:dyDescent="0.2">
      <c r="A15" s="538" t="s">
        <v>1426</v>
      </c>
      <c r="B15" s="538" t="s">
        <v>30</v>
      </c>
      <c r="C15" s="1803"/>
      <c r="D15" s="1803"/>
      <c r="E15" s="1803"/>
      <c r="F15" s="736">
        <v>5</v>
      </c>
      <c r="G15" s="539" t="s">
        <v>1437</v>
      </c>
      <c r="H15" s="658" t="s">
        <v>1720</v>
      </c>
      <c r="I15" s="540">
        <v>1</v>
      </c>
      <c r="J15" s="659" t="s">
        <v>1761</v>
      </c>
      <c r="K15" s="685" t="s">
        <v>1746</v>
      </c>
      <c r="L15" s="541">
        <v>43318</v>
      </c>
      <c r="M15" s="541">
        <v>43449</v>
      </c>
      <c r="N15" s="577">
        <f t="shared" si="2"/>
        <v>18.714285714285715</v>
      </c>
      <c r="O15" s="578">
        <v>43637</v>
      </c>
      <c r="P15" s="579">
        <f t="shared" si="3"/>
        <v>26.857142857142854</v>
      </c>
      <c r="Q15" s="566" t="str">
        <f t="shared" ca="1" si="4"/>
        <v>Alerta</v>
      </c>
      <c r="R15" s="580">
        <v>0</v>
      </c>
      <c r="S15" s="581">
        <f t="shared" si="5"/>
        <v>0</v>
      </c>
      <c r="T15" s="578"/>
      <c r="U15" s="567" t="str">
        <f t="shared" si="6"/>
        <v>Cumple</v>
      </c>
      <c r="V15" s="567"/>
      <c r="W15" s="682" t="s">
        <v>1717</v>
      </c>
      <c r="X15" s="1785"/>
      <c r="Y15" s="658"/>
    </row>
    <row r="16" spans="1:403" ht="120" customHeight="1" x14ac:dyDescent="0.2">
      <c r="A16" s="538" t="s">
        <v>1426</v>
      </c>
      <c r="B16" s="538" t="s">
        <v>30</v>
      </c>
      <c r="C16" s="1798"/>
      <c r="D16" s="1798"/>
      <c r="E16" s="1798"/>
      <c r="F16" s="736">
        <v>6</v>
      </c>
      <c r="G16" s="539" t="s">
        <v>1438</v>
      </c>
      <c r="H16" s="659" t="s">
        <v>1723</v>
      </c>
      <c r="I16" s="705">
        <v>1</v>
      </c>
      <c r="J16" s="659" t="s">
        <v>1762</v>
      </c>
      <c r="K16" s="685" t="s">
        <v>1747</v>
      </c>
      <c r="L16" s="541">
        <v>43374</v>
      </c>
      <c r="M16" s="541">
        <v>43449</v>
      </c>
      <c r="N16" s="577">
        <f t="shared" si="2"/>
        <v>10.714285714285714</v>
      </c>
      <c r="O16" s="578">
        <v>43638</v>
      </c>
      <c r="P16" s="579">
        <f t="shared" si="3"/>
        <v>27</v>
      </c>
      <c r="Q16" s="566" t="str">
        <f t="shared" ca="1" si="4"/>
        <v>Alerta</v>
      </c>
      <c r="R16" s="580">
        <v>0.5</v>
      </c>
      <c r="S16" s="581">
        <f t="shared" si="5"/>
        <v>0.5</v>
      </c>
      <c r="T16" s="578"/>
      <c r="U16" s="567" t="str">
        <f t="shared" si="6"/>
        <v>Cumple</v>
      </c>
      <c r="V16" s="567"/>
      <c r="W16" s="794" t="s">
        <v>2309</v>
      </c>
      <c r="X16" s="1786"/>
      <c r="Y16" s="658" t="s">
        <v>1713</v>
      </c>
    </row>
    <row r="17" spans="1:403" s="527" customFormat="1" ht="143.1" customHeight="1" x14ac:dyDescent="0.2">
      <c r="A17" s="538" t="s">
        <v>1426</v>
      </c>
      <c r="B17" s="538" t="s">
        <v>30</v>
      </c>
      <c r="C17" s="1795" t="s">
        <v>1439</v>
      </c>
      <c r="D17" s="1797" t="s">
        <v>1440</v>
      </c>
      <c r="E17" s="1797" t="s">
        <v>1441</v>
      </c>
      <c r="F17" s="736">
        <v>7</v>
      </c>
      <c r="G17" s="539" t="s">
        <v>1442</v>
      </c>
      <c r="H17" s="542" t="s">
        <v>1724</v>
      </c>
      <c r="I17" s="543">
        <v>1</v>
      </c>
      <c r="J17" s="659" t="s">
        <v>1763</v>
      </c>
      <c r="K17" s="542" t="s">
        <v>1748</v>
      </c>
      <c r="L17" s="541">
        <v>42955</v>
      </c>
      <c r="M17" s="541">
        <v>43084</v>
      </c>
      <c r="N17" s="577">
        <f t="shared" si="2"/>
        <v>18.428571428571427</v>
      </c>
      <c r="O17" s="578">
        <v>43639</v>
      </c>
      <c r="P17" s="579">
        <f t="shared" si="3"/>
        <v>79.285714285714278</v>
      </c>
      <c r="Q17" s="566" t="str">
        <f t="shared" ca="1" si="4"/>
        <v>Alerta</v>
      </c>
      <c r="R17" s="697">
        <v>1</v>
      </c>
      <c r="S17" s="581">
        <f t="shared" si="5"/>
        <v>1</v>
      </c>
      <c r="T17" s="541">
        <v>42955</v>
      </c>
      <c r="U17" s="567" t="str">
        <f t="shared" si="6"/>
        <v>Cumple</v>
      </c>
      <c r="V17" s="794" t="s">
        <v>1815</v>
      </c>
      <c r="W17" s="1816" t="s">
        <v>2310</v>
      </c>
      <c r="X17" s="1790" t="s">
        <v>2063</v>
      </c>
      <c r="Y17" s="658" t="s">
        <v>1695</v>
      </c>
      <c r="AD17" s="528"/>
      <c r="DF17" s="529"/>
      <c r="DG17" s="529"/>
      <c r="DH17" s="529"/>
      <c r="DI17" s="529"/>
      <c r="DJ17" s="529"/>
      <c r="DK17" s="529"/>
      <c r="DL17" s="529"/>
      <c r="DM17" s="529"/>
      <c r="DN17" s="529"/>
      <c r="DO17" s="529"/>
      <c r="DP17" s="529"/>
      <c r="DQ17" s="529"/>
      <c r="DR17" s="529"/>
      <c r="DS17" s="529"/>
      <c r="DT17" s="529"/>
      <c r="DU17" s="529"/>
      <c r="DV17" s="529"/>
      <c r="DW17" s="529"/>
      <c r="DX17" s="529"/>
      <c r="DY17" s="529"/>
      <c r="DZ17" s="529"/>
      <c r="EA17" s="529"/>
      <c r="EB17" s="529"/>
      <c r="EC17" s="529"/>
      <c r="ED17" s="529"/>
      <c r="EE17" s="529"/>
      <c r="EF17" s="529"/>
      <c r="EG17" s="529"/>
      <c r="EH17" s="529"/>
      <c r="EI17" s="529"/>
      <c r="EJ17" s="529"/>
      <c r="EK17" s="529"/>
      <c r="EL17" s="529"/>
      <c r="EM17" s="529"/>
      <c r="EN17" s="529"/>
      <c r="EO17" s="529"/>
      <c r="EP17" s="529"/>
      <c r="EQ17" s="529"/>
      <c r="ER17" s="529"/>
      <c r="ES17" s="529"/>
      <c r="ET17" s="529"/>
      <c r="EU17" s="529"/>
      <c r="EV17" s="529"/>
      <c r="EW17" s="529"/>
      <c r="EX17" s="529"/>
      <c r="EY17" s="529"/>
      <c r="EZ17" s="529"/>
      <c r="FA17" s="529"/>
      <c r="FB17" s="529"/>
      <c r="FC17" s="529"/>
      <c r="FD17" s="529"/>
      <c r="FE17" s="529"/>
      <c r="FF17" s="529"/>
      <c r="FG17" s="529"/>
      <c r="FH17" s="529"/>
      <c r="FI17" s="529"/>
      <c r="FJ17" s="529"/>
      <c r="FK17" s="529"/>
      <c r="FL17" s="529"/>
      <c r="FM17" s="529"/>
      <c r="FN17" s="529"/>
      <c r="FO17" s="529"/>
      <c r="FP17" s="529"/>
      <c r="FQ17" s="529"/>
      <c r="FR17" s="529"/>
      <c r="FS17" s="529"/>
      <c r="FT17" s="529"/>
      <c r="FU17" s="529"/>
      <c r="FV17" s="529"/>
      <c r="FW17" s="529"/>
      <c r="FX17" s="529"/>
      <c r="FY17" s="529"/>
      <c r="FZ17" s="529"/>
      <c r="GA17" s="529"/>
      <c r="GB17" s="529"/>
      <c r="GC17" s="529"/>
      <c r="GD17" s="529"/>
      <c r="GE17" s="529"/>
      <c r="GF17" s="529"/>
      <c r="GG17" s="529"/>
      <c r="GH17" s="529"/>
      <c r="GI17" s="529"/>
      <c r="GJ17" s="529"/>
      <c r="GK17" s="529"/>
      <c r="GL17" s="529"/>
      <c r="GM17" s="529"/>
      <c r="GN17" s="529"/>
      <c r="GO17" s="529"/>
      <c r="GP17" s="529"/>
      <c r="GQ17" s="529"/>
      <c r="GR17" s="529"/>
      <c r="GS17" s="529"/>
      <c r="GT17" s="529"/>
      <c r="GU17" s="529"/>
      <c r="GV17" s="529"/>
      <c r="GW17" s="529"/>
      <c r="GX17" s="529"/>
      <c r="GY17" s="529"/>
      <c r="GZ17" s="529"/>
      <c r="HA17" s="529"/>
      <c r="HB17" s="529"/>
      <c r="HC17" s="529"/>
      <c r="HD17" s="529"/>
      <c r="HE17" s="529"/>
      <c r="HF17" s="529"/>
      <c r="HG17" s="529"/>
      <c r="HH17" s="529"/>
      <c r="HI17" s="529"/>
      <c r="HJ17" s="529"/>
      <c r="HK17" s="529"/>
      <c r="HL17" s="529"/>
      <c r="HM17" s="529"/>
      <c r="HN17" s="529"/>
      <c r="HO17" s="529"/>
      <c r="HP17" s="529"/>
      <c r="HQ17" s="529"/>
      <c r="HR17" s="529"/>
      <c r="HS17" s="529"/>
      <c r="HT17" s="529"/>
      <c r="HU17" s="529"/>
      <c r="HV17" s="529"/>
      <c r="HW17" s="529"/>
      <c r="HX17" s="529"/>
      <c r="HY17" s="529"/>
      <c r="HZ17" s="529"/>
      <c r="IA17" s="529"/>
      <c r="IB17" s="529"/>
      <c r="IC17" s="529"/>
      <c r="ID17" s="529"/>
      <c r="IE17" s="529"/>
      <c r="IF17" s="529"/>
      <c r="IG17" s="529"/>
      <c r="IH17" s="529"/>
      <c r="II17" s="529"/>
      <c r="IJ17" s="529"/>
      <c r="IK17" s="529"/>
      <c r="IL17" s="529"/>
      <c r="IM17" s="529"/>
      <c r="IN17" s="529"/>
      <c r="IO17" s="529"/>
      <c r="IP17" s="529"/>
      <c r="IQ17" s="529"/>
      <c r="IR17" s="529"/>
      <c r="IS17" s="529"/>
      <c r="IT17" s="529"/>
      <c r="IU17" s="529"/>
      <c r="IV17" s="529"/>
      <c r="IW17" s="529"/>
      <c r="IX17" s="529"/>
      <c r="IY17" s="529"/>
      <c r="IZ17" s="529"/>
      <c r="JA17" s="529"/>
      <c r="JB17" s="529"/>
      <c r="JC17" s="529"/>
      <c r="JD17" s="529"/>
      <c r="JE17" s="529"/>
      <c r="JF17" s="529"/>
      <c r="JG17" s="529"/>
      <c r="JH17" s="529"/>
      <c r="JI17" s="529"/>
      <c r="JJ17" s="529"/>
      <c r="JK17" s="529"/>
      <c r="JL17" s="529"/>
      <c r="JM17" s="529"/>
      <c r="JN17" s="529"/>
      <c r="JO17" s="529"/>
      <c r="JP17" s="529"/>
      <c r="JQ17" s="529"/>
      <c r="JR17" s="529"/>
      <c r="JS17" s="529"/>
      <c r="JT17" s="529"/>
      <c r="JU17" s="529"/>
      <c r="JV17" s="529"/>
      <c r="JW17" s="529"/>
      <c r="JX17" s="529"/>
      <c r="JY17" s="529"/>
      <c r="JZ17" s="529"/>
      <c r="KA17" s="529"/>
      <c r="KB17" s="529"/>
      <c r="KC17" s="529"/>
      <c r="KD17" s="529"/>
      <c r="KE17" s="529"/>
      <c r="KF17" s="529"/>
      <c r="KG17" s="529"/>
      <c r="KH17" s="529"/>
      <c r="KI17" s="529"/>
      <c r="KJ17" s="529"/>
      <c r="KK17" s="529"/>
      <c r="KL17" s="529"/>
      <c r="KM17" s="529"/>
      <c r="KN17" s="529"/>
      <c r="KO17" s="529"/>
      <c r="KP17" s="529"/>
      <c r="KQ17" s="529"/>
      <c r="KR17" s="529"/>
      <c r="KS17" s="529"/>
      <c r="KT17" s="529"/>
      <c r="KU17" s="529"/>
      <c r="KV17" s="529"/>
      <c r="KW17" s="529"/>
      <c r="KX17" s="529"/>
      <c r="KY17" s="529"/>
      <c r="KZ17" s="529"/>
      <c r="LA17" s="529"/>
      <c r="LB17" s="529"/>
      <c r="LC17" s="529"/>
      <c r="LD17" s="529"/>
      <c r="LE17" s="529"/>
      <c r="LF17" s="529"/>
      <c r="LG17" s="529"/>
      <c r="LH17" s="529"/>
      <c r="LI17" s="529"/>
      <c r="LJ17" s="529"/>
      <c r="LK17" s="529"/>
      <c r="LL17" s="529"/>
      <c r="LM17" s="529"/>
      <c r="LN17" s="529"/>
      <c r="LO17" s="529"/>
      <c r="LP17" s="529"/>
      <c r="LQ17" s="529"/>
      <c r="LR17" s="529"/>
      <c r="LS17" s="529"/>
      <c r="LT17" s="529"/>
      <c r="LU17" s="529"/>
      <c r="LV17" s="529"/>
      <c r="LW17" s="529"/>
      <c r="LX17" s="529"/>
      <c r="LY17" s="529"/>
      <c r="LZ17" s="529"/>
      <c r="MA17" s="529"/>
      <c r="MB17" s="529"/>
      <c r="MC17" s="529"/>
      <c r="MD17" s="529"/>
      <c r="ME17" s="529"/>
      <c r="MF17" s="529"/>
      <c r="MG17" s="529"/>
      <c r="MH17" s="529"/>
      <c r="MI17" s="529"/>
      <c r="MJ17" s="529"/>
      <c r="MK17" s="529"/>
      <c r="ML17" s="529"/>
      <c r="MM17" s="529"/>
      <c r="MN17" s="529"/>
      <c r="MO17" s="529"/>
      <c r="MP17" s="529"/>
      <c r="MQ17" s="529"/>
      <c r="MR17" s="529"/>
      <c r="MS17" s="529"/>
      <c r="MT17" s="529"/>
      <c r="MU17" s="529"/>
      <c r="MV17" s="529"/>
      <c r="MW17" s="529"/>
      <c r="MX17" s="529"/>
      <c r="MY17" s="529"/>
      <c r="MZ17" s="529"/>
      <c r="NA17" s="529"/>
      <c r="NB17" s="529"/>
      <c r="NC17" s="529"/>
      <c r="ND17" s="529"/>
      <c r="NE17" s="529"/>
      <c r="NF17" s="529"/>
      <c r="NG17" s="529"/>
      <c r="NH17" s="529"/>
      <c r="NI17" s="529"/>
      <c r="NJ17" s="529"/>
      <c r="NK17" s="529"/>
      <c r="NL17" s="529"/>
      <c r="NM17" s="529"/>
      <c r="NN17" s="529"/>
      <c r="NO17" s="529"/>
      <c r="NP17" s="529"/>
      <c r="NQ17" s="529"/>
      <c r="NR17" s="529"/>
      <c r="NS17" s="529"/>
      <c r="NT17" s="529"/>
      <c r="NU17" s="529"/>
      <c r="NV17" s="529"/>
      <c r="NW17" s="529"/>
      <c r="NX17" s="529"/>
      <c r="NY17" s="529"/>
      <c r="NZ17" s="529"/>
      <c r="OA17" s="529"/>
      <c r="OB17" s="529"/>
      <c r="OC17" s="529"/>
      <c r="OD17" s="529"/>
      <c r="OE17" s="529"/>
      <c r="OF17" s="529"/>
      <c r="OG17" s="529"/>
      <c r="OH17" s="529"/>
      <c r="OI17" s="529"/>
      <c r="OJ17" s="529"/>
      <c r="OK17" s="529"/>
      <c r="OL17" s="529"/>
      <c r="OM17" s="529"/>
    </row>
    <row r="18" spans="1:403" s="527" customFormat="1" ht="172.5" customHeight="1" x14ac:dyDescent="0.2">
      <c r="A18" s="538" t="s">
        <v>1426</v>
      </c>
      <c r="B18" s="538" t="s">
        <v>30</v>
      </c>
      <c r="C18" s="1802"/>
      <c r="D18" s="1803"/>
      <c r="E18" s="1803"/>
      <c r="F18" s="736">
        <v>8</v>
      </c>
      <c r="G18" s="539" t="s">
        <v>1443</v>
      </c>
      <c r="H18" s="542" t="s">
        <v>1725</v>
      </c>
      <c r="I18" s="543">
        <v>1</v>
      </c>
      <c r="J18" s="659" t="s">
        <v>1764</v>
      </c>
      <c r="K18" s="542" t="s">
        <v>1749</v>
      </c>
      <c r="L18" s="541">
        <v>43374</v>
      </c>
      <c r="M18" s="541">
        <v>43739</v>
      </c>
      <c r="N18" s="577">
        <f t="shared" si="2"/>
        <v>52.142857142857146</v>
      </c>
      <c r="O18" s="578">
        <v>43640</v>
      </c>
      <c r="P18" s="579">
        <f t="shared" si="3"/>
        <v>-14.142857142857146</v>
      </c>
      <c r="Q18" s="566" t="str">
        <f t="shared" ca="1" si="4"/>
        <v>Alerta</v>
      </c>
      <c r="R18" s="697">
        <v>1</v>
      </c>
      <c r="S18" s="581">
        <f t="shared" si="5"/>
        <v>1</v>
      </c>
      <c r="T18" s="541">
        <v>43374</v>
      </c>
      <c r="U18" s="567" t="str">
        <f t="shared" si="6"/>
        <v>Cumple</v>
      </c>
      <c r="V18" s="794" t="s">
        <v>1894</v>
      </c>
      <c r="W18" s="1817"/>
      <c r="X18" s="1786"/>
      <c r="Y18" s="658"/>
      <c r="AD18" s="528"/>
      <c r="DF18" s="529"/>
      <c r="DG18" s="529"/>
      <c r="DH18" s="529"/>
      <c r="DI18" s="529"/>
      <c r="DJ18" s="529"/>
      <c r="DK18" s="529"/>
      <c r="DL18" s="529"/>
      <c r="DM18" s="529"/>
      <c r="DN18" s="529"/>
      <c r="DO18" s="529"/>
      <c r="DP18" s="529"/>
      <c r="DQ18" s="529"/>
      <c r="DR18" s="529"/>
      <c r="DS18" s="529"/>
      <c r="DT18" s="529"/>
      <c r="DU18" s="529"/>
      <c r="DV18" s="529"/>
      <c r="DW18" s="529"/>
      <c r="DX18" s="529"/>
      <c r="DY18" s="529"/>
      <c r="DZ18" s="529"/>
      <c r="EA18" s="529"/>
      <c r="EB18" s="529"/>
      <c r="EC18" s="529"/>
      <c r="ED18" s="529"/>
      <c r="EE18" s="529"/>
      <c r="EF18" s="529"/>
      <c r="EG18" s="529"/>
      <c r="EH18" s="529"/>
      <c r="EI18" s="529"/>
      <c r="EJ18" s="529"/>
      <c r="EK18" s="529"/>
      <c r="EL18" s="529"/>
      <c r="EM18" s="529"/>
      <c r="EN18" s="529"/>
      <c r="EO18" s="529"/>
      <c r="EP18" s="529"/>
      <c r="EQ18" s="529"/>
      <c r="ER18" s="529"/>
      <c r="ES18" s="529"/>
      <c r="ET18" s="529"/>
      <c r="EU18" s="529"/>
      <c r="EV18" s="529"/>
      <c r="EW18" s="529"/>
      <c r="EX18" s="529"/>
      <c r="EY18" s="529"/>
      <c r="EZ18" s="529"/>
      <c r="FA18" s="529"/>
      <c r="FB18" s="529"/>
      <c r="FC18" s="529"/>
      <c r="FD18" s="529"/>
      <c r="FE18" s="529"/>
      <c r="FF18" s="529"/>
      <c r="FG18" s="529"/>
      <c r="FH18" s="529"/>
      <c r="FI18" s="529"/>
      <c r="FJ18" s="529"/>
      <c r="FK18" s="529"/>
      <c r="FL18" s="529"/>
      <c r="FM18" s="529"/>
      <c r="FN18" s="529"/>
      <c r="FO18" s="529"/>
      <c r="FP18" s="529"/>
      <c r="FQ18" s="529"/>
      <c r="FR18" s="529"/>
      <c r="FS18" s="529"/>
      <c r="FT18" s="529"/>
      <c r="FU18" s="529"/>
      <c r="FV18" s="529"/>
      <c r="FW18" s="529"/>
      <c r="FX18" s="529"/>
      <c r="FY18" s="529"/>
      <c r="FZ18" s="529"/>
      <c r="GA18" s="529"/>
      <c r="GB18" s="529"/>
      <c r="GC18" s="529"/>
      <c r="GD18" s="529"/>
      <c r="GE18" s="529"/>
      <c r="GF18" s="529"/>
      <c r="GG18" s="529"/>
      <c r="GH18" s="529"/>
      <c r="GI18" s="529"/>
      <c r="GJ18" s="529"/>
      <c r="GK18" s="529"/>
      <c r="GL18" s="529"/>
      <c r="GM18" s="529"/>
      <c r="GN18" s="529"/>
      <c r="GO18" s="529"/>
      <c r="GP18" s="529"/>
      <c r="GQ18" s="529"/>
      <c r="GR18" s="529"/>
      <c r="GS18" s="529"/>
      <c r="GT18" s="529"/>
      <c r="GU18" s="529"/>
      <c r="GV18" s="529"/>
      <c r="GW18" s="529"/>
      <c r="GX18" s="529"/>
      <c r="GY18" s="529"/>
      <c r="GZ18" s="529"/>
      <c r="HA18" s="529"/>
      <c r="HB18" s="529"/>
      <c r="HC18" s="529"/>
      <c r="HD18" s="529"/>
      <c r="HE18" s="529"/>
      <c r="HF18" s="529"/>
      <c r="HG18" s="529"/>
      <c r="HH18" s="529"/>
      <c r="HI18" s="529"/>
      <c r="HJ18" s="529"/>
      <c r="HK18" s="529"/>
      <c r="HL18" s="529"/>
      <c r="HM18" s="529"/>
      <c r="HN18" s="529"/>
      <c r="HO18" s="529"/>
      <c r="HP18" s="529"/>
      <c r="HQ18" s="529"/>
      <c r="HR18" s="529"/>
      <c r="HS18" s="529"/>
      <c r="HT18" s="529"/>
      <c r="HU18" s="529"/>
      <c r="HV18" s="529"/>
      <c r="HW18" s="529"/>
      <c r="HX18" s="529"/>
      <c r="HY18" s="529"/>
      <c r="HZ18" s="529"/>
      <c r="IA18" s="529"/>
      <c r="IB18" s="529"/>
      <c r="IC18" s="529"/>
      <c r="ID18" s="529"/>
      <c r="IE18" s="529"/>
      <c r="IF18" s="529"/>
      <c r="IG18" s="529"/>
      <c r="IH18" s="529"/>
      <c r="II18" s="529"/>
      <c r="IJ18" s="529"/>
      <c r="IK18" s="529"/>
      <c r="IL18" s="529"/>
      <c r="IM18" s="529"/>
      <c r="IN18" s="529"/>
      <c r="IO18" s="529"/>
      <c r="IP18" s="529"/>
      <c r="IQ18" s="529"/>
      <c r="IR18" s="529"/>
      <c r="IS18" s="529"/>
      <c r="IT18" s="529"/>
      <c r="IU18" s="529"/>
      <c r="IV18" s="529"/>
      <c r="IW18" s="529"/>
      <c r="IX18" s="529"/>
      <c r="IY18" s="529"/>
      <c r="IZ18" s="529"/>
      <c r="JA18" s="529"/>
      <c r="JB18" s="529"/>
      <c r="JC18" s="529"/>
      <c r="JD18" s="529"/>
      <c r="JE18" s="529"/>
      <c r="JF18" s="529"/>
      <c r="JG18" s="529"/>
      <c r="JH18" s="529"/>
      <c r="JI18" s="529"/>
      <c r="JJ18" s="529"/>
      <c r="JK18" s="529"/>
      <c r="JL18" s="529"/>
      <c r="JM18" s="529"/>
      <c r="JN18" s="529"/>
      <c r="JO18" s="529"/>
      <c r="JP18" s="529"/>
      <c r="JQ18" s="529"/>
      <c r="JR18" s="529"/>
      <c r="JS18" s="529"/>
      <c r="JT18" s="529"/>
      <c r="JU18" s="529"/>
      <c r="JV18" s="529"/>
      <c r="JW18" s="529"/>
      <c r="JX18" s="529"/>
      <c r="JY18" s="529"/>
      <c r="JZ18" s="529"/>
      <c r="KA18" s="529"/>
      <c r="KB18" s="529"/>
      <c r="KC18" s="529"/>
      <c r="KD18" s="529"/>
      <c r="KE18" s="529"/>
      <c r="KF18" s="529"/>
      <c r="KG18" s="529"/>
      <c r="KH18" s="529"/>
      <c r="KI18" s="529"/>
      <c r="KJ18" s="529"/>
      <c r="KK18" s="529"/>
      <c r="KL18" s="529"/>
      <c r="KM18" s="529"/>
      <c r="KN18" s="529"/>
      <c r="KO18" s="529"/>
      <c r="KP18" s="529"/>
      <c r="KQ18" s="529"/>
      <c r="KR18" s="529"/>
      <c r="KS18" s="529"/>
      <c r="KT18" s="529"/>
      <c r="KU18" s="529"/>
      <c r="KV18" s="529"/>
      <c r="KW18" s="529"/>
      <c r="KX18" s="529"/>
      <c r="KY18" s="529"/>
      <c r="KZ18" s="529"/>
      <c r="LA18" s="529"/>
      <c r="LB18" s="529"/>
      <c r="LC18" s="529"/>
      <c r="LD18" s="529"/>
      <c r="LE18" s="529"/>
      <c r="LF18" s="529"/>
      <c r="LG18" s="529"/>
      <c r="LH18" s="529"/>
      <c r="LI18" s="529"/>
      <c r="LJ18" s="529"/>
      <c r="LK18" s="529"/>
      <c r="LL18" s="529"/>
      <c r="LM18" s="529"/>
      <c r="LN18" s="529"/>
      <c r="LO18" s="529"/>
      <c r="LP18" s="529"/>
      <c r="LQ18" s="529"/>
      <c r="LR18" s="529"/>
      <c r="LS18" s="529"/>
      <c r="LT18" s="529"/>
      <c r="LU18" s="529"/>
      <c r="LV18" s="529"/>
      <c r="LW18" s="529"/>
      <c r="LX18" s="529"/>
      <c r="LY18" s="529"/>
      <c r="LZ18" s="529"/>
      <c r="MA18" s="529"/>
      <c r="MB18" s="529"/>
      <c r="MC18" s="529"/>
      <c r="MD18" s="529"/>
      <c r="ME18" s="529"/>
      <c r="MF18" s="529"/>
      <c r="MG18" s="529"/>
      <c r="MH18" s="529"/>
      <c r="MI18" s="529"/>
      <c r="MJ18" s="529"/>
      <c r="MK18" s="529"/>
      <c r="ML18" s="529"/>
      <c r="MM18" s="529"/>
      <c r="MN18" s="529"/>
      <c r="MO18" s="529"/>
      <c r="MP18" s="529"/>
      <c r="MQ18" s="529"/>
      <c r="MR18" s="529"/>
      <c r="MS18" s="529"/>
      <c r="MT18" s="529"/>
      <c r="MU18" s="529"/>
      <c r="MV18" s="529"/>
      <c r="MW18" s="529"/>
      <c r="MX18" s="529"/>
      <c r="MY18" s="529"/>
      <c r="MZ18" s="529"/>
      <c r="NA18" s="529"/>
      <c r="NB18" s="529"/>
      <c r="NC18" s="529"/>
      <c r="ND18" s="529"/>
      <c r="NE18" s="529"/>
      <c r="NF18" s="529"/>
      <c r="NG18" s="529"/>
      <c r="NH18" s="529"/>
      <c r="NI18" s="529"/>
      <c r="NJ18" s="529"/>
      <c r="NK18" s="529"/>
      <c r="NL18" s="529"/>
      <c r="NM18" s="529"/>
      <c r="NN18" s="529"/>
      <c r="NO18" s="529"/>
      <c r="NP18" s="529"/>
      <c r="NQ18" s="529"/>
      <c r="NR18" s="529"/>
      <c r="NS18" s="529"/>
      <c r="NT18" s="529"/>
      <c r="NU18" s="529"/>
      <c r="NV18" s="529"/>
      <c r="NW18" s="529"/>
      <c r="NX18" s="529"/>
      <c r="NY18" s="529"/>
      <c r="NZ18" s="529"/>
      <c r="OA18" s="529"/>
      <c r="OB18" s="529"/>
      <c r="OC18" s="529"/>
      <c r="OD18" s="529"/>
      <c r="OE18" s="529"/>
      <c r="OF18" s="529"/>
      <c r="OG18" s="529"/>
      <c r="OH18" s="529"/>
      <c r="OI18" s="529"/>
      <c r="OJ18" s="529"/>
      <c r="OK18" s="529"/>
      <c r="OL18" s="529"/>
      <c r="OM18" s="529"/>
    </row>
    <row r="19" spans="1:403" s="527" customFormat="1" ht="272.45" customHeight="1" x14ac:dyDescent="0.2">
      <c r="A19" s="538" t="s">
        <v>1426</v>
      </c>
      <c r="B19" s="538" t="s">
        <v>30</v>
      </c>
      <c r="C19" s="1796"/>
      <c r="D19" s="1798"/>
      <c r="E19" s="1798"/>
      <c r="F19" s="736">
        <v>9</v>
      </c>
      <c r="G19" s="539" t="s">
        <v>1703</v>
      </c>
      <c r="H19" s="542" t="s">
        <v>1726</v>
      </c>
      <c r="I19" s="543">
        <v>3</v>
      </c>
      <c r="J19" s="659" t="s">
        <v>1765</v>
      </c>
      <c r="K19" s="542" t="s">
        <v>1749</v>
      </c>
      <c r="L19" s="541">
        <v>43374</v>
      </c>
      <c r="M19" s="541">
        <v>43449</v>
      </c>
      <c r="N19" s="577">
        <f t="shared" si="2"/>
        <v>10.714285714285714</v>
      </c>
      <c r="O19" s="578">
        <v>43641</v>
      </c>
      <c r="P19" s="579">
        <f t="shared" si="3"/>
        <v>27.428571428571431</v>
      </c>
      <c r="Q19" s="566" t="str">
        <f t="shared" ca="1" si="4"/>
        <v>Alerta</v>
      </c>
      <c r="R19" s="580"/>
      <c r="S19" s="581">
        <f t="shared" si="5"/>
        <v>0</v>
      </c>
      <c r="T19" s="578"/>
      <c r="U19" s="567" t="str">
        <f t="shared" si="6"/>
        <v>Cumple</v>
      </c>
      <c r="V19" s="567"/>
      <c r="W19" s="794" t="s">
        <v>2311</v>
      </c>
      <c r="X19" s="922" t="s">
        <v>2064</v>
      </c>
      <c r="Y19" s="658" t="s">
        <v>1702</v>
      </c>
      <c r="AD19" s="528"/>
      <c r="DF19" s="529"/>
      <c r="DG19" s="529"/>
      <c r="DH19" s="529"/>
      <c r="DI19" s="529"/>
      <c r="DJ19" s="529"/>
      <c r="DK19" s="529"/>
      <c r="DL19" s="529"/>
      <c r="DM19" s="529"/>
      <c r="DN19" s="529"/>
      <c r="DO19" s="529"/>
      <c r="DP19" s="529"/>
      <c r="DQ19" s="529"/>
      <c r="DR19" s="529"/>
      <c r="DS19" s="529"/>
      <c r="DT19" s="529"/>
      <c r="DU19" s="529"/>
      <c r="DV19" s="529"/>
      <c r="DW19" s="529"/>
      <c r="DX19" s="529"/>
      <c r="DY19" s="529"/>
      <c r="DZ19" s="529"/>
      <c r="EA19" s="529"/>
      <c r="EB19" s="529"/>
      <c r="EC19" s="529"/>
      <c r="ED19" s="529"/>
      <c r="EE19" s="529"/>
      <c r="EF19" s="529"/>
      <c r="EG19" s="529"/>
      <c r="EH19" s="529"/>
      <c r="EI19" s="529"/>
      <c r="EJ19" s="529"/>
      <c r="EK19" s="529"/>
      <c r="EL19" s="529"/>
      <c r="EM19" s="529"/>
      <c r="EN19" s="529"/>
      <c r="EO19" s="529"/>
      <c r="EP19" s="529"/>
      <c r="EQ19" s="529"/>
      <c r="ER19" s="529"/>
      <c r="ES19" s="529"/>
      <c r="ET19" s="529"/>
      <c r="EU19" s="529"/>
      <c r="EV19" s="529"/>
      <c r="EW19" s="529"/>
      <c r="EX19" s="529"/>
      <c r="EY19" s="529"/>
      <c r="EZ19" s="529"/>
      <c r="FA19" s="529"/>
      <c r="FB19" s="529"/>
      <c r="FC19" s="529"/>
      <c r="FD19" s="529"/>
      <c r="FE19" s="529"/>
      <c r="FF19" s="529"/>
      <c r="FG19" s="529"/>
      <c r="FH19" s="529"/>
      <c r="FI19" s="529"/>
      <c r="FJ19" s="529"/>
      <c r="FK19" s="529"/>
      <c r="FL19" s="529"/>
      <c r="FM19" s="529"/>
      <c r="FN19" s="529"/>
      <c r="FO19" s="529"/>
      <c r="FP19" s="529"/>
      <c r="FQ19" s="529"/>
      <c r="FR19" s="529"/>
      <c r="FS19" s="529"/>
      <c r="FT19" s="529"/>
      <c r="FU19" s="529"/>
      <c r="FV19" s="529"/>
      <c r="FW19" s="529"/>
      <c r="FX19" s="529"/>
      <c r="FY19" s="529"/>
      <c r="FZ19" s="529"/>
      <c r="GA19" s="529"/>
      <c r="GB19" s="529"/>
      <c r="GC19" s="529"/>
      <c r="GD19" s="529"/>
      <c r="GE19" s="529"/>
      <c r="GF19" s="529"/>
      <c r="GG19" s="529"/>
      <c r="GH19" s="529"/>
      <c r="GI19" s="529"/>
      <c r="GJ19" s="529"/>
      <c r="GK19" s="529"/>
      <c r="GL19" s="529"/>
      <c r="GM19" s="529"/>
      <c r="GN19" s="529"/>
      <c r="GO19" s="529"/>
      <c r="GP19" s="529"/>
      <c r="GQ19" s="529"/>
      <c r="GR19" s="529"/>
      <c r="GS19" s="529"/>
      <c r="GT19" s="529"/>
      <c r="GU19" s="529"/>
      <c r="GV19" s="529"/>
      <c r="GW19" s="529"/>
      <c r="GX19" s="529"/>
      <c r="GY19" s="529"/>
      <c r="GZ19" s="529"/>
      <c r="HA19" s="529"/>
      <c r="HB19" s="529"/>
      <c r="HC19" s="529"/>
      <c r="HD19" s="529"/>
      <c r="HE19" s="529"/>
      <c r="HF19" s="529"/>
      <c r="HG19" s="529"/>
      <c r="HH19" s="529"/>
      <c r="HI19" s="529"/>
      <c r="HJ19" s="529"/>
      <c r="HK19" s="529"/>
      <c r="HL19" s="529"/>
      <c r="HM19" s="529"/>
      <c r="HN19" s="529"/>
      <c r="HO19" s="529"/>
      <c r="HP19" s="529"/>
      <c r="HQ19" s="529"/>
      <c r="HR19" s="529"/>
      <c r="HS19" s="529"/>
      <c r="HT19" s="529"/>
      <c r="HU19" s="529"/>
      <c r="HV19" s="529"/>
      <c r="HW19" s="529"/>
      <c r="HX19" s="529"/>
      <c r="HY19" s="529"/>
      <c r="HZ19" s="529"/>
      <c r="IA19" s="529"/>
      <c r="IB19" s="529"/>
      <c r="IC19" s="529"/>
      <c r="ID19" s="529"/>
      <c r="IE19" s="529"/>
      <c r="IF19" s="529"/>
      <c r="IG19" s="529"/>
      <c r="IH19" s="529"/>
      <c r="II19" s="529"/>
      <c r="IJ19" s="529"/>
      <c r="IK19" s="529"/>
      <c r="IL19" s="529"/>
      <c r="IM19" s="529"/>
      <c r="IN19" s="529"/>
      <c r="IO19" s="529"/>
      <c r="IP19" s="529"/>
      <c r="IQ19" s="529"/>
      <c r="IR19" s="529"/>
      <c r="IS19" s="529"/>
      <c r="IT19" s="529"/>
      <c r="IU19" s="529"/>
      <c r="IV19" s="529"/>
      <c r="IW19" s="529"/>
      <c r="IX19" s="529"/>
      <c r="IY19" s="529"/>
      <c r="IZ19" s="529"/>
      <c r="JA19" s="529"/>
      <c r="JB19" s="529"/>
      <c r="JC19" s="529"/>
      <c r="JD19" s="529"/>
      <c r="JE19" s="529"/>
      <c r="JF19" s="529"/>
      <c r="JG19" s="529"/>
      <c r="JH19" s="529"/>
      <c r="JI19" s="529"/>
      <c r="JJ19" s="529"/>
      <c r="JK19" s="529"/>
      <c r="JL19" s="529"/>
      <c r="JM19" s="529"/>
      <c r="JN19" s="529"/>
      <c r="JO19" s="529"/>
      <c r="JP19" s="529"/>
      <c r="JQ19" s="529"/>
      <c r="JR19" s="529"/>
      <c r="JS19" s="529"/>
      <c r="JT19" s="529"/>
      <c r="JU19" s="529"/>
      <c r="JV19" s="529"/>
      <c r="JW19" s="529"/>
      <c r="JX19" s="529"/>
      <c r="JY19" s="529"/>
      <c r="JZ19" s="529"/>
      <c r="KA19" s="529"/>
      <c r="KB19" s="529"/>
      <c r="KC19" s="529"/>
      <c r="KD19" s="529"/>
      <c r="KE19" s="529"/>
      <c r="KF19" s="529"/>
      <c r="KG19" s="529"/>
      <c r="KH19" s="529"/>
      <c r="KI19" s="529"/>
      <c r="KJ19" s="529"/>
      <c r="KK19" s="529"/>
      <c r="KL19" s="529"/>
      <c r="KM19" s="529"/>
      <c r="KN19" s="529"/>
      <c r="KO19" s="529"/>
      <c r="KP19" s="529"/>
      <c r="KQ19" s="529"/>
      <c r="KR19" s="529"/>
      <c r="KS19" s="529"/>
      <c r="KT19" s="529"/>
      <c r="KU19" s="529"/>
      <c r="KV19" s="529"/>
      <c r="KW19" s="529"/>
      <c r="KX19" s="529"/>
      <c r="KY19" s="529"/>
      <c r="KZ19" s="529"/>
      <c r="LA19" s="529"/>
      <c r="LB19" s="529"/>
      <c r="LC19" s="529"/>
      <c r="LD19" s="529"/>
      <c r="LE19" s="529"/>
      <c r="LF19" s="529"/>
      <c r="LG19" s="529"/>
      <c r="LH19" s="529"/>
      <c r="LI19" s="529"/>
      <c r="LJ19" s="529"/>
      <c r="LK19" s="529"/>
      <c r="LL19" s="529"/>
      <c r="LM19" s="529"/>
      <c r="LN19" s="529"/>
      <c r="LO19" s="529"/>
      <c r="LP19" s="529"/>
      <c r="LQ19" s="529"/>
      <c r="LR19" s="529"/>
      <c r="LS19" s="529"/>
      <c r="LT19" s="529"/>
      <c r="LU19" s="529"/>
      <c r="LV19" s="529"/>
      <c r="LW19" s="529"/>
      <c r="LX19" s="529"/>
      <c r="LY19" s="529"/>
      <c r="LZ19" s="529"/>
      <c r="MA19" s="529"/>
      <c r="MB19" s="529"/>
      <c r="MC19" s="529"/>
      <c r="MD19" s="529"/>
      <c r="ME19" s="529"/>
      <c r="MF19" s="529"/>
      <c r="MG19" s="529"/>
      <c r="MH19" s="529"/>
      <c r="MI19" s="529"/>
      <c r="MJ19" s="529"/>
      <c r="MK19" s="529"/>
      <c r="ML19" s="529"/>
      <c r="MM19" s="529"/>
      <c r="MN19" s="529"/>
      <c r="MO19" s="529"/>
      <c r="MP19" s="529"/>
      <c r="MQ19" s="529"/>
      <c r="MR19" s="529"/>
      <c r="MS19" s="529"/>
      <c r="MT19" s="529"/>
      <c r="MU19" s="529"/>
      <c r="MV19" s="529"/>
      <c r="MW19" s="529"/>
      <c r="MX19" s="529"/>
      <c r="MY19" s="529"/>
      <c r="MZ19" s="529"/>
      <c r="NA19" s="529"/>
      <c r="NB19" s="529"/>
      <c r="NC19" s="529"/>
      <c r="ND19" s="529"/>
      <c r="NE19" s="529"/>
      <c r="NF19" s="529"/>
      <c r="NG19" s="529"/>
      <c r="NH19" s="529"/>
      <c r="NI19" s="529"/>
      <c r="NJ19" s="529"/>
      <c r="NK19" s="529"/>
      <c r="NL19" s="529"/>
      <c r="NM19" s="529"/>
      <c r="NN19" s="529"/>
      <c r="NO19" s="529"/>
      <c r="NP19" s="529"/>
      <c r="NQ19" s="529"/>
      <c r="NR19" s="529"/>
      <c r="NS19" s="529"/>
      <c r="NT19" s="529"/>
      <c r="NU19" s="529"/>
      <c r="NV19" s="529"/>
      <c r="NW19" s="529"/>
      <c r="NX19" s="529"/>
      <c r="NY19" s="529"/>
      <c r="NZ19" s="529"/>
      <c r="OA19" s="529"/>
      <c r="OB19" s="529"/>
      <c r="OC19" s="529"/>
      <c r="OD19" s="529"/>
      <c r="OE19" s="529"/>
      <c r="OF19" s="529"/>
      <c r="OG19" s="529"/>
      <c r="OH19" s="529"/>
      <c r="OI19" s="529"/>
      <c r="OJ19" s="529"/>
      <c r="OK19" s="529"/>
      <c r="OL19" s="529"/>
      <c r="OM19" s="529"/>
    </row>
    <row r="20" spans="1:403" s="527" customFormat="1" ht="87" customHeight="1" x14ac:dyDescent="0.2">
      <c r="A20" s="538" t="s">
        <v>1426</v>
      </c>
      <c r="B20" s="538" t="s">
        <v>30</v>
      </c>
      <c r="C20" s="1795" t="s">
        <v>1444</v>
      </c>
      <c r="D20" s="1797" t="s">
        <v>1440</v>
      </c>
      <c r="E20" s="1797" t="s">
        <v>1445</v>
      </c>
      <c r="F20" s="736">
        <v>10</v>
      </c>
      <c r="G20" s="539" t="s">
        <v>1446</v>
      </c>
      <c r="H20" s="542" t="s">
        <v>1727</v>
      </c>
      <c r="I20" s="543">
        <v>3</v>
      </c>
      <c r="J20" s="659" t="s">
        <v>1766</v>
      </c>
      <c r="K20" s="685" t="s">
        <v>1746</v>
      </c>
      <c r="L20" s="541">
        <v>43374</v>
      </c>
      <c r="M20" s="541">
        <v>43374</v>
      </c>
      <c r="N20" s="577">
        <f t="shared" si="2"/>
        <v>0</v>
      </c>
      <c r="O20" s="578">
        <v>43642</v>
      </c>
      <c r="P20" s="579">
        <f t="shared" si="3"/>
        <v>38.285714285714285</v>
      </c>
      <c r="Q20" s="566" t="str">
        <f t="shared" ca="1" si="4"/>
        <v>Alerta</v>
      </c>
      <c r="R20" s="580">
        <v>2.1</v>
      </c>
      <c r="S20" s="581">
        <f>IF(R20/I20=1,1,+R20/I20)</f>
        <v>0.70000000000000007</v>
      </c>
      <c r="T20" s="578"/>
      <c r="U20" s="567" t="str">
        <f t="shared" si="6"/>
        <v>Cumple</v>
      </c>
      <c r="V20" s="567"/>
      <c r="W20" s="1781" t="s">
        <v>2312</v>
      </c>
      <c r="X20" s="1784" t="s">
        <v>2065</v>
      </c>
      <c r="Y20" s="658" t="s">
        <v>1697</v>
      </c>
      <c r="AD20" s="528"/>
      <c r="DF20" s="529"/>
      <c r="DG20" s="529"/>
      <c r="DH20" s="529"/>
      <c r="DI20" s="529"/>
      <c r="DJ20" s="529"/>
      <c r="DK20" s="529"/>
      <c r="DL20" s="529"/>
      <c r="DM20" s="529"/>
      <c r="DN20" s="529"/>
      <c r="DO20" s="529"/>
      <c r="DP20" s="529"/>
      <c r="DQ20" s="529"/>
      <c r="DR20" s="529"/>
      <c r="DS20" s="529"/>
      <c r="DT20" s="529"/>
      <c r="DU20" s="529"/>
      <c r="DV20" s="529"/>
      <c r="DW20" s="529"/>
      <c r="DX20" s="529"/>
      <c r="DY20" s="529"/>
      <c r="DZ20" s="529"/>
      <c r="EA20" s="529"/>
      <c r="EB20" s="529"/>
      <c r="EC20" s="529"/>
      <c r="ED20" s="529"/>
      <c r="EE20" s="529"/>
      <c r="EF20" s="529"/>
      <c r="EG20" s="529"/>
      <c r="EH20" s="529"/>
      <c r="EI20" s="529"/>
      <c r="EJ20" s="529"/>
      <c r="EK20" s="529"/>
      <c r="EL20" s="529"/>
      <c r="EM20" s="529"/>
      <c r="EN20" s="529"/>
      <c r="EO20" s="529"/>
      <c r="EP20" s="529"/>
      <c r="EQ20" s="529"/>
      <c r="ER20" s="529"/>
      <c r="ES20" s="529"/>
      <c r="ET20" s="529"/>
      <c r="EU20" s="529"/>
      <c r="EV20" s="529"/>
      <c r="EW20" s="529"/>
      <c r="EX20" s="529"/>
      <c r="EY20" s="529"/>
      <c r="EZ20" s="529"/>
      <c r="FA20" s="529"/>
      <c r="FB20" s="529"/>
      <c r="FC20" s="529"/>
      <c r="FD20" s="529"/>
      <c r="FE20" s="529"/>
      <c r="FF20" s="529"/>
      <c r="FG20" s="529"/>
      <c r="FH20" s="529"/>
      <c r="FI20" s="529"/>
      <c r="FJ20" s="529"/>
      <c r="FK20" s="529"/>
      <c r="FL20" s="529"/>
      <c r="FM20" s="529"/>
      <c r="FN20" s="529"/>
      <c r="FO20" s="529"/>
      <c r="FP20" s="529"/>
      <c r="FQ20" s="529"/>
      <c r="FR20" s="529"/>
      <c r="FS20" s="529"/>
      <c r="FT20" s="529"/>
      <c r="FU20" s="529"/>
      <c r="FV20" s="529"/>
      <c r="FW20" s="529"/>
      <c r="FX20" s="529"/>
      <c r="FY20" s="529"/>
      <c r="FZ20" s="529"/>
      <c r="GA20" s="529"/>
      <c r="GB20" s="529"/>
      <c r="GC20" s="529"/>
      <c r="GD20" s="529"/>
      <c r="GE20" s="529"/>
      <c r="GF20" s="529"/>
      <c r="GG20" s="529"/>
      <c r="GH20" s="529"/>
      <c r="GI20" s="529"/>
      <c r="GJ20" s="529"/>
      <c r="GK20" s="529"/>
      <c r="GL20" s="529"/>
      <c r="GM20" s="529"/>
      <c r="GN20" s="529"/>
      <c r="GO20" s="529"/>
      <c r="GP20" s="529"/>
      <c r="GQ20" s="529"/>
      <c r="GR20" s="529"/>
      <c r="GS20" s="529"/>
      <c r="GT20" s="529"/>
      <c r="GU20" s="529"/>
      <c r="GV20" s="529"/>
      <c r="GW20" s="529"/>
      <c r="GX20" s="529"/>
      <c r="GY20" s="529"/>
      <c r="GZ20" s="529"/>
      <c r="HA20" s="529"/>
      <c r="HB20" s="529"/>
      <c r="HC20" s="529"/>
      <c r="HD20" s="529"/>
      <c r="HE20" s="529"/>
      <c r="HF20" s="529"/>
      <c r="HG20" s="529"/>
      <c r="HH20" s="529"/>
      <c r="HI20" s="529"/>
      <c r="HJ20" s="529"/>
      <c r="HK20" s="529"/>
      <c r="HL20" s="529"/>
      <c r="HM20" s="529"/>
      <c r="HN20" s="529"/>
      <c r="HO20" s="529"/>
      <c r="HP20" s="529"/>
      <c r="HQ20" s="529"/>
      <c r="HR20" s="529"/>
      <c r="HS20" s="529"/>
      <c r="HT20" s="529"/>
      <c r="HU20" s="529"/>
      <c r="HV20" s="529"/>
      <c r="HW20" s="529"/>
      <c r="HX20" s="529"/>
      <c r="HY20" s="529"/>
      <c r="HZ20" s="529"/>
      <c r="IA20" s="529"/>
      <c r="IB20" s="529"/>
      <c r="IC20" s="529"/>
      <c r="ID20" s="529"/>
      <c r="IE20" s="529"/>
      <c r="IF20" s="529"/>
      <c r="IG20" s="529"/>
      <c r="IH20" s="529"/>
      <c r="II20" s="529"/>
      <c r="IJ20" s="529"/>
      <c r="IK20" s="529"/>
      <c r="IL20" s="529"/>
      <c r="IM20" s="529"/>
      <c r="IN20" s="529"/>
      <c r="IO20" s="529"/>
      <c r="IP20" s="529"/>
      <c r="IQ20" s="529"/>
      <c r="IR20" s="529"/>
      <c r="IS20" s="529"/>
      <c r="IT20" s="529"/>
      <c r="IU20" s="529"/>
      <c r="IV20" s="529"/>
      <c r="IW20" s="529"/>
      <c r="IX20" s="529"/>
      <c r="IY20" s="529"/>
      <c r="IZ20" s="529"/>
      <c r="JA20" s="529"/>
      <c r="JB20" s="529"/>
      <c r="JC20" s="529"/>
      <c r="JD20" s="529"/>
      <c r="JE20" s="529"/>
      <c r="JF20" s="529"/>
      <c r="JG20" s="529"/>
      <c r="JH20" s="529"/>
      <c r="JI20" s="529"/>
      <c r="JJ20" s="529"/>
      <c r="JK20" s="529"/>
      <c r="JL20" s="529"/>
      <c r="JM20" s="529"/>
      <c r="JN20" s="529"/>
      <c r="JO20" s="529"/>
      <c r="JP20" s="529"/>
      <c r="JQ20" s="529"/>
      <c r="JR20" s="529"/>
      <c r="JS20" s="529"/>
      <c r="JT20" s="529"/>
      <c r="JU20" s="529"/>
      <c r="JV20" s="529"/>
      <c r="JW20" s="529"/>
      <c r="JX20" s="529"/>
      <c r="JY20" s="529"/>
      <c r="JZ20" s="529"/>
      <c r="KA20" s="529"/>
      <c r="KB20" s="529"/>
      <c r="KC20" s="529"/>
      <c r="KD20" s="529"/>
      <c r="KE20" s="529"/>
      <c r="KF20" s="529"/>
      <c r="KG20" s="529"/>
      <c r="KH20" s="529"/>
      <c r="KI20" s="529"/>
      <c r="KJ20" s="529"/>
      <c r="KK20" s="529"/>
      <c r="KL20" s="529"/>
      <c r="KM20" s="529"/>
      <c r="KN20" s="529"/>
      <c r="KO20" s="529"/>
      <c r="KP20" s="529"/>
      <c r="KQ20" s="529"/>
      <c r="KR20" s="529"/>
      <c r="KS20" s="529"/>
      <c r="KT20" s="529"/>
      <c r="KU20" s="529"/>
      <c r="KV20" s="529"/>
      <c r="KW20" s="529"/>
      <c r="KX20" s="529"/>
      <c r="KY20" s="529"/>
      <c r="KZ20" s="529"/>
      <c r="LA20" s="529"/>
      <c r="LB20" s="529"/>
      <c r="LC20" s="529"/>
      <c r="LD20" s="529"/>
      <c r="LE20" s="529"/>
      <c r="LF20" s="529"/>
      <c r="LG20" s="529"/>
      <c r="LH20" s="529"/>
      <c r="LI20" s="529"/>
      <c r="LJ20" s="529"/>
      <c r="LK20" s="529"/>
      <c r="LL20" s="529"/>
      <c r="LM20" s="529"/>
      <c r="LN20" s="529"/>
      <c r="LO20" s="529"/>
      <c r="LP20" s="529"/>
      <c r="LQ20" s="529"/>
      <c r="LR20" s="529"/>
      <c r="LS20" s="529"/>
      <c r="LT20" s="529"/>
      <c r="LU20" s="529"/>
      <c r="LV20" s="529"/>
      <c r="LW20" s="529"/>
      <c r="LX20" s="529"/>
      <c r="LY20" s="529"/>
      <c r="LZ20" s="529"/>
      <c r="MA20" s="529"/>
      <c r="MB20" s="529"/>
      <c r="MC20" s="529"/>
      <c r="MD20" s="529"/>
      <c r="ME20" s="529"/>
      <c r="MF20" s="529"/>
      <c r="MG20" s="529"/>
      <c r="MH20" s="529"/>
      <c r="MI20" s="529"/>
      <c r="MJ20" s="529"/>
      <c r="MK20" s="529"/>
      <c r="ML20" s="529"/>
      <c r="MM20" s="529"/>
      <c r="MN20" s="529"/>
      <c r="MO20" s="529"/>
      <c r="MP20" s="529"/>
      <c r="MQ20" s="529"/>
      <c r="MR20" s="529"/>
      <c r="MS20" s="529"/>
      <c r="MT20" s="529"/>
      <c r="MU20" s="529"/>
      <c r="MV20" s="529"/>
      <c r="MW20" s="529"/>
      <c r="MX20" s="529"/>
      <c r="MY20" s="529"/>
      <c r="MZ20" s="529"/>
      <c r="NA20" s="529"/>
      <c r="NB20" s="529"/>
      <c r="NC20" s="529"/>
      <c r="ND20" s="529"/>
      <c r="NE20" s="529"/>
      <c r="NF20" s="529"/>
      <c r="NG20" s="529"/>
      <c r="NH20" s="529"/>
      <c r="NI20" s="529"/>
      <c r="NJ20" s="529"/>
      <c r="NK20" s="529"/>
      <c r="NL20" s="529"/>
      <c r="NM20" s="529"/>
      <c r="NN20" s="529"/>
      <c r="NO20" s="529"/>
      <c r="NP20" s="529"/>
      <c r="NQ20" s="529"/>
      <c r="NR20" s="529"/>
      <c r="NS20" s="529"/>
      <c r="NT20" s="529"/>
      <c r="NU20" s="529"/>
      <c r="NV20" s="529"/>
      <c r="NW20" s="529"/>
      <c r="NX20" s="529"/>
      <c r="NY20" s="529"/>
      <c r="NZ20" s="529"/>
      <c r="OA20" s="529"/>
      <c r="OB20" s="529"/>
      <c r="OC20" s="529"/>
      <c r="OD20" s="529"/>
      <c r="OE20" s="529"/>
      <c r="OF20" s="529"/>
      <c r="OG20" s="529"/>
      <c r="OH20" s="529"/>
      <c r="OI20" s="529"/>
      <c r="OJ20" s="529"/>
      <c r="OK20" s="529"/>
      <c r="OL20" s="529"/>
      <c r="OM20" s="529"/>
    </row>
    <row r="21" spans="1:403" s="527" customFormat="1" ht="67.5" customHeight="1" x14ac:dyDescent="0.2">
      <c r="A21" s="538" t="s">
        <v>1426</v>
      </c>
      <c r="B21" s="538" t="s">
        <v>30</v>
      </c>
      <c r="C21" s="1802"/>
      <c r="D21" s="1803"/>
      <c r="E21" s="1803"/>
      <c r="F21" s="736">
        <v>11</v>
      </c>
      <c r="G21" s="539" t="s">
        <v>1447</v>
      </c>
      <c r="H21" s="542" t="s">
        <v>1727</v>
      </c>
      <c r="I21" s="542">
        <v>3</v>
      </c>
      <c r="J21" s="659" t="s">
        <v>1766</v>
      </c>
      <c r="K21" s="685" t="s">
        <v>1746</v>
      </c>
      <c r="L21" s="541">
        <v>43374</v>
      </c>
      <c r="M21" s="541">
        <v>43738</v>
      </c>
      <c r="N21" s="577">
        <f t="shared" si="2"/>
        <v>52</v>
      </c>
      <c r="O21" s="578">
        <v>43643</v>
      </c>
      <c r="P21" s="579">
        <f t="shared" si="3"/>
        <v>-13.571428571428569</v>
      </c>
      <c r="Q21" s="566" t="str">
        <f t="shared" ca="1" si="4"/>
        <v>Alerta</v>
      </c>
      <c r="R21" s="580">
        <v>2.1</v>
      </c>
      <c r="S21" s="581">
        <f>IF(R21/I21=1,1,+R21/I21)</f>
        <v>0.70000000000000007</v>
      </c>
      <c r="T21" s="578"/>
      <c r="U21" s="567" t="str">
        <f t="shared" si="6"/>
        <v>Cumple</v>
      </c>
      <c r="V21" s="567"/>
      <c r="W21" s="1782"/>
      <c r="X21" s="1791"/>
      <c r="Y21" s="658" t="s">
        <v>1696</v>
      </c>
      <c r="AD21" s="528"/>
      <c r="DF21" s="529"/>
      <c r="DG21" s="529"/>
      <c r="DH21" s="529"/>
      <c r="DI21" s="529"/>
      <c r="DJ21" s="529"/>
      <c r="DK21" s="529"/>
      <c r="DL21" s="529"/>
      <c r="DM21" s="529"/>
      <c r="DN21" s="529"/>
      <c r="DO21" s="529"/>
      <c r="DP21" s="529"/>
      <c r="DQ21" s="529"/>
      <c r="DR21" s="529"/>
      <c r="DS21" s="529"/>
      <c r="DT21" s="529"/>
      <c r="DU21" s="529"/>
      <c r="DV21" s="529"/>
      <c r="DW21" s="529"/>
      <c r="DX21" s="529"/>
      <c r="DY21" s="529"/>
      <c r="DZ21" s="529"/>
      <c r="EA21" s="529"/>
      <c r="EB21" s="529"/>
      <c r="EC21" s="529"/>
      <c r="ED21" s="529"/>
      <c r="EE21" s="529"/>
      <c r="EF21" s="529"/>
      <c r="EG21" s="529"/>
      <c r="EH21" s="529"/>
      <c r="EI21" s="529"/>
      <c r="EJ21" s="529"/>
      <c r="EK21" s="529"/>
      <c r="EL21" s="529"/>
      <c r="EM21" s="529"/>
      <c r="EN21" s="529"/>
      <c r="EO21" s="529"/>
      <c r="EP21" s="529"/>
      <c r="EQ21" s="529"/>
      <c r="ER21" s="529"/>
      <c r="ES21" s="529"/>
      <c r="ET21" s="529"/>
      <c r="EU21" s="529"/>
      <c r="EV21" s="529"/>
      <c r="EW21" s="529"/>
      <c r="EX21" s="529"/>
      <c r="EY21" s="529"/>
      <c r="EZ21" s="529"/>
      <c r="FA21" s="529"/>
      <c r="FB21" s="529"/>
      <c r="FC21" s="529"/>
      <c r="FD21" s="529"/>
      <c r="FE21" s="529"/>
      <c r="FF21" s="529"/>
      <c r="FG21" s="529"/>
      <c r="FH21" s="529"/>
      <c r="FI21" s="529"/>
      <c r="FJ21" s="529"/>
      <c r="FK21" s="529"/>
      <c r="FL21" s="529"/>
      <c r="FM21" s="529"/>
      <c r="FN21" s="529"/>
      <c r="FO21" s="529"/>
      <c r="FP21" s="529"/>
      <c r="FQ21" s="529"/>
      <c r="FR21" s="529"/>
      <c r="FS21" s="529"/>
      <c r="FT21" s="529"/>
      <c r="FU21" s="529"/>
      <c r="FV21" s="529"/>
      <c r="FW21" s="529"/>
      <c r="FX21" s="529"/>
      <c r="FY21" s="529"/>
      <c r="FZ21" s="529"/>
      <c r="GA21" s="529"/>
      <c r="GB21" s="529"/>
      <c r="GC21" s="529"/>
      <c r="GD21" s="529"/>
      <c r="GE21" s="529"/>
      <c r="GF21" s="529"/>
      <c r="GG21" s="529"/>
      <c r="GH21" s="529"/>
      <c r="GI21" s="529"/>
      <c r="GJ21" s="529"/>
      <c r="GK21" s="529"/>
      <c r="GL21" s="529"/>
      <c r="GM21" s="529"/>
      <c r="GN21" s="529"/>
      <c r="GO21" s="529"/>
      <c r="GP21" s="529"/>
      <c r="GQ21" s="529"/>
      <c r="GR21" s="529"/>
      <c r="GS21" s="529"/>
      <c r="GT21" s="529"/>
      <c r="GU21" s="529"/>
      <c r="GV21" s="529"/>
      <c r="GW21" s="529"/>
      <c r="GX21" s="529"/>
      <c r="GY21" s="529"/>
      <c r="GZ21" s="529"/>
      <c r="HA21" s="529"/>
      <c r="HB21" s="529"/>
      <c r="HC21" s="529"/>
      <c r="HD21" s="529"/>
      <c r="HE21" s="529"/>
      <c r="HF21" s="529"/>
      <c r="HG21" s="529"/>
      <c r="HH21" s="529"/>
      <c r="HI21" s="529"/>
      <c r="HJ21" s="529"/>
      <c r="HK21" s="529"/>
      <c r="HL21" s="529"/>
      <c r="HM21" s="529"/>
      <c r="HN21" s="529"/>
      <c r="HO21" s="529"/>
      <c r="HP21" s="529"/>
      <c r="HQ21" s="529"/>
      <c r="HR21" s="529"/>
      <c r="HS21" s="529"/>
      <c r="HT21" s="529"/>
      <c r="HU21" s="529"/>
      <c r="HV21" s="529"/>
      <c r="HW21" s="529"/>
      <c r="HX21" s="529"/>
      <c r="HY21" s="529"/>
      <c r="HZ21" s="529"/>
      <c r="IA21" s="529"/>
      <c r="IB21" s="529"/>
      <c r="IC21" s="529"/>
      <c r="ID21" s="529"/>
      <c r="IE21" s="529"/>
      <c r="IF21" s="529"/>
      <c r="IG21" s="529"/>
      <c r="IH21" s="529"/>
      <c r="II21" s="529"/>
      <c r="IJ21" s="529"/>
      <c r="IK21" s="529"/>
      <c r="IL21" s="529"/>
      <c r="IM21" s="529"/>
      <c r="IN21" s="529"/>
      <c r="IO21" s="529"/>
      <c r="IP21" s="529"/>
      <c r="IQ21" s="529"/>
      <c r="IR21" s="529"/>
      <c r="IS21" s="529"/>
      <c r="IT21" s="529"/>
      <c r="IU21" s="529"/>
      <c r="IV21" s="529"/>
      <c r="IW21" s="529"/>
      <c r="IX21" s="529"/>
      <c r="IY21" s="529"/>
      <c r="IZ21" s="529"/>
      <c r="JA21" s="529"/>
      <c r="JB21" s="529"/>
      <c r="JC21" s="529"/>
      <c r="JD21" s="529"/>
      <c r="JE21" s="529"/>
      <c r="JF21" s="529"/>
      <c r="JG21" s="529"/>
      <c r="JH21" s="529"/>
      <c r="JI21" s="529"/>
      <c r="JJ21" s="529"/>
      <c r="JK21" s="529"/>
      <c r="JL21" s="529"/>
      <c r="JM21" s="529"/>
      <c r="JN21" s="529"/>
      <c r="JO21" s="529"/>
      <c r="JP21" s="529"/>
      <c r="JQ21" s="529"/>
      <c r="JR21" s="529"/>
      <c r="JS21" s="529"/>
      <c r="JT21" s="529"/>
      <c r="JU21" s="529"/>
      <c r="JV21" s="529"/>
      <c r="JW21" s="529"/>
      <c r="JX21" s="529"/>
      <c r="JY21" s="529"/>
      <c r="JZ21" s="529"/>
      <c r="KA21" s="529"/>
      <c r="KB21" s="529"/>
      <c r="KC21" s="529"/>
      <c r="KD21" s="529"/>
      <c r="KE21" s="529"/>
      <c r="KF21" s="529"/>
      <c r="KG21" s="529"/>
      <c r="KH21" s="529"/>
      <c r="KI21" s="529"/>
      <c r="KJ21" s="529"/>
      <c r="KK21" s="529"/>
      <c r="KL21" s="529"/>
      <c r="KM21" s="529"/>
      <c r="KN21" s="529"/>
      <c r="KO21" s="529"/>
      <c r="KP21" s="529"/>
      <c r="KQ21" s="529"/>
      <c r="KR21" s="529"/>
      <c r="KS21" s="529"/>
      <c r="KT21" s="529"/>
      <c r="KU21" s="529"/>
      <c r="KV21" s="529"/>
      <c r="KW21" s="529"/>
      <c r="KX21" s="529"/>
      <c r="KY21" s="529"/>
      <c r="KZ21" s="529"/>
      <c r="LA21" s="529"/>
      <c r="LB21" s="529"/>
      <c r="LC21" s="529"/>
      <c r="LD21" s="529"/>
      <c r="LE21" s="529"/>
      <c r="LF21" s="529"/>
      <c r="LG21" s="529"/>
      <c r="LH21" s="529"/>
      <c r="LI21" s="529"/>
      <c r="LJ21" s="529"/>
      <c r="LK21" s="529"/>
      <c r="LL21" s="529"/>
      <c r="LM21" s="529"/>
      <c r="LN21" s="529"/>
      <c r="LO21" s="529"/>
      <c r="LP21" s="529"/>
      <c r="LQ21" s="529"/>
      <c r="LR21" s="529"/>
      <c r="LS21" s="529"/>
      <c r="LT21" s="529"/>
      <c r="LU21" s="529"/>
      <c r="LV21" s="529"/>
      <c r="LW21" s="529"/>
      <c r="LX21" s="529"/>
      <c r="LY21" s="529"/>
      <c r="LZ21" s="529"/>
      <c r="MA21" s="529"/>
      <c r="MB21" s="529"/>
      <c r="MC21" s="529"/>
      <c r="MD21" s="529"/>
      <c r="ME21" s="529"/>
      <c r="MF21" s="529"/>
      <c r="MG21" s="529"/>
      <c r="MH21" s="529"/>
      <c r="MI21" s="529"/>
      <c r="MJ21" s="529"/>
      <c r="MK21" s="529"/>
      <c r="ML21" s="529"/>
      <c r="MM21" s="529"/>
      <c r="MN21" s="529"/>
      <c r="MO21" s="529"/>
      <c r="MP21" s="529"/>
      <c r="MQ21" s="529"/>
      <c r="MR21" s="529"/>
      <c r="MS21" s="529"/>
      <c r="MT21" s="529"/>
      <c r="MU21" s="529"/>
      <c r="MV21" s="529"/>
      <c r="MW21" s="529"/>
      <c r="MX21" s="529"/>
      <c r="MY21" s="529"/>
      <c r="MZ21" s="529"/>
      <c r="NA21" s="529"/>
      <c r="NB21" s="529"/>
      <c r="NC21" s="529"/>
      <c r="ND21" s="529"/>
      <c r="NE21" s="529"/>
      <c r="NF21" s="529"/>
      <c r="NG21" s="529"/>
      <c r="NH21" s="529"/>
      <c r="NI21" s="529"/>
      <c r="NJ21" s="529"/>
      <c r="NK21" s="529"/>
      <c r="NL21" s="529"/>
      <c r="NM21" s="529"/>
      <c r="NN21" s="529"/>
      <c r="NO21" s="529"/>
      <c r="NP21" s="529"/>
      <c r="NQ21" s="529"/>
      <c r="NR21" s="529"/>
      <c r="NS21" s="529"/>
      <c r="NT21" s="529"/>
      <c r="NU21" s="529"/>
      <c r="NV21" s="529"/>
      <c r="NW21" s="529"/>
      <c r="NX21" s="529"/>
      <c r="NY21" s="529"/>
      <c r="NZ21" s="529"/>
      <c r="OA21" s="529"/>
      <c r="OB21" s="529"/>
      <c r="OC21" s="529"/>
      <c r="OD21" s="529"/>
      <c r="OE21" s="529"/>
      <c r="OF21" s="529"/>
      <c r="OG21" s="529"/>
      <c r="OH21" s="529"/>
      <c r="OI21" s="529"/>
      <c r="OJ21" s="529"/>
      <c r="OK21" s="529"/>
      <c r="OL21" s="529"/>
      <c r="OM21" s="529"/>
    </row>
    <row r="22" spans="1:403" s="527" customFormat="1" ht="87.75" customHeight="1" x14ac:dyDescent="0.2">
      <c r="A22" s="538" t="s">
        <v>1426</v>
      </c>
      <c r="B22" s="538" t="s">
        <v>30</v>
      </c>
      <c r="C22" s="1796"/>
      <c r="D22" s="1798"/>
      <c r="E22" s="1798"/>
      <c r="F22" s="736">
        <v>12</v>
      </c>
      <c r="G22" s="539" t="s">
        <v>1448</v>
      </c>
      <c r="H22" s="684" t="s">
        <v>1728</v>
      </c>
      <c r="I22" s="542">
        <v>3</v>
      </c>
      <c r="J22" s="659" t="s">
        <v>1767</v>
      </c>
      <c r="K22" s="684" t="s">
        <v>1746</v>
      </c>
      <c r="L22" s="541">
        <v>43374</v>
      </c>
      <c r="M22" s="541">
        <v>43738</v>
      </c>
      <c r="N22" s="577">
        <f t="shared" si="2"/>
        <v>52</v>
      </c>
      <c r="O22" s="578">
        <v>43644</v>
      </c>
      <c r="P22" s="579">
        <f t="shared" si="3"/>
        <v>-13.428571428571431</v>
      </c>
      <c r="Q22" s="566" t="str">
        <f t="shared" ca="1" si="4"/>
        <v>Alerta</v>
      </c>
      <c r="R22" s="580">
        <v>2.1</v>
      </c>
      <c r="S22" s="581">
        <f t="shared" si="5"/>
        <v>0.70000000000000007</v>
      </c>
      <c r="T22" s="578"/>
      <c r="U22" s="567" t="str">
        <f t="shared" si="6"/>
        <v>Cumple</v>
      </c>
      <c r="V22" s="567"/>
      <c r="W22" s="1783"/>
      <c r="X22" s="1792"/>
      <c r="Y22" s="658"/>
      <c r="AD22" s="528"/>
      <c r="DF22" s="529"/>
      <c r="DG22" s="529"/>
      <c r="DH22" s="529"/>
      <c r="DI22" s="529"/>
      <c r="DJ22" s="529"/>
      <c r="DK22" s="529"/>
      <c r="DL22" s="529"/>
      <c r="DM22" s="529"/>
      <c r="DN22" s="529"/>
      <c r="DO22" s="529"/>
      <c r="DP22" s="529"/>
      <c r="DQ22" s="529"/>
      <c r="DR22" s="529"/>
      <c r="DS22" s="529"/>
      <c r="DT22" s="529"/>
      <c r="DU22" s="529"/>
      <c r="DV22" s="529"/>
      <c r="DW22" s="529"/>
      <c r="DX22" s="529"/>
      <c r="DY22" s="529"/>
      <c r="DZ22" s="529"/>
      <c r="EA22" s="529"/>
      <c r="EB22" s="529"/>
      <c r="EC22" s="529"/>
      <c r="ED22" s="529"/>
      <c r="EE22" s="529"/>
      <c r="EF22" s="529"/>
      <c r="EG22" s="529"/>
      <c r="EH22" s="529"/>
      <c r="EI22" s="529"/>
      <c r="EJ22" s="529"/>
      <c r="EK22" s="529"/>
      <c r="EL22" s="529"/>
      <c r="EM22" s="529"/>
      <c r="EN22" s="529"/>
      <c r="EO22" s="529"/>
      <c r="EP22" s="529"/>
      <c r="EQ22" s="529"/>
      <c r="ER22" s="529"/>
      <c r="ES22" s="529"/>
      <c r="ET22" s="529"/>
      <c r="EU22" s="529"/>
      <c r="EV22" s="529"/>
      <c r="EW22" s="529"/>
      <c r="EX22" s="529"/>
      <c r="EY22" s="529"/>
      <c r="EZ22" s="529"/>
      <c r="FA22" s="529"/>
      <c r="FB22" s="529"/>
      <c r="FC22" s="529"/>
      <c r="FD22" s="529"/>
      <c r="FE22" s="529"/>
      <c r="FF22" s="529"/>
      <c r="FG22" s="529"/>
      <c r="FH22" s="529"/>
      <c r="FI22" s="529"/>
      <c r="FJ22" s="529"/>
      <c r="FK22" s="529"/>
      <c r="FL22" s="529"/>
      <c r="FM22" s="529"/>
      <c r="FN22" s="529"/>
      <c r="FO22" s="529"/>
      <c r="FP22" s="529"/>
      <c r="FQ22" s="529"/>
      <c r="FR22" s="529"/>
      <c r="FS22" s="529"/>
      <c r="FT22" s="529"/>
      <c r="FU22" s="529"/>
      <c r="FV22" s="529"/>
      <c r="FW22" s="529"/>
      <c r="FX22" s="529"/>
      <c r="FY22" s="529"/>
      <c r="FZ22" s="529"/>
      <c r="GA22" s="529"/>
      <c r="GB22" s="529"/>
      <c r="GC22" s="529"/>
      <c r="GD22" s="529"/>
      <c r="GE22" s="529"/>
      <c r="GF22" s="529"/>
      <c r="GG22" s="529"/>
      <c r="GH22" s="529"/>
      <c r="GI22" s="529"/>
      <c r="GJ22" s="529"/>
      <c r="GK22" s="529"/>
      <c r="GL22" s="529"/>
      <c r="GM22" s="529"/>
      <c r="GN22" s="529"/>
      <c r="GO22" s="529"/>
      <c r="GP22" s="529"/>
      <c r="GQ22" s="529"/>
      <c r="GR22" s="529"/>
      <c r="GS22" s="529"/>
      <c r="GT22" s="529"/>
      <c r="GU22" s="529"/>
      <c r="GV22" s="529"/>
      <c r="GW22" s="529"/>
      <c r="GX22" s="529"/>
      <c r="GY22" s="529"/>
      <c r="GZ22" s="529"/>
      <c r="HA22" s="529"/>
      <c r="HB22" s="529"/>
      <c r="HC22" s="529"/>
      <c r="HD22" s="529"/>
      <c r="HE22" s="529"/>
      <c r="HF22" s="529"/>
      <c r="HG22" s="529"/>
      <c r="HH22" s="529"/>
      <c r="HI22" s="529"/>
      <c r="HJ22" s="529"/>
      <c r="HK22" s="529"/>
      <c r="HL22" s="529"/>
      <c r="HM22" s="529"/>
      <c r="HN22" s="529"/>
      <c r="HO22" s="529"/>
      <c r="HP22" s="529"/>
      <c r="HQ22" s="529"/>
      <c r="HR22" s="529"/>
      <c r="HS22" s="529"/>
      <c r="HT22" s="529"/>
      <c r="HU22" s="529"/>
      <c r="HV22" s="529"/>
      <c r="HW22" s="529"/>
      <c r="HX22" s="529"/>
      <c r="HY22" s="529"/>
      <c r="HZ22" s="529"/>
      <c r="IA22" s="529"/>
      <c r="IB22" s="529"/>
      <c r="IC22" s="529"/>
      <c r="ID22" s="529"/>
      <c r="IE22" s="529"/>
      <c r="IF22" s="529"/>
      <c r="IG22" s="529"/>
      <c r="IH22" s="529"/>
      <c r="II22" s="529"/>
      <c r="IJ22" s="529"/>
      <c r="IK22" s="529"/>
      <c r="IL22" s="529"/>
      <c r="IM22" s="529"/>
      <c r="IN22" s="529"/>
      <c r="IO22" s="529"/>
      <c r="IP22" s="529"/>
      <c r="IQ22" s="529"/>
      <c r="IR22" s="529"/>
      <c r="IS22" s="529"/>
      <c r="IT22" s="529"/>
      <c r="IU22" s="529"/>
      <c r="IV22" s="529"/>
      <c r="IW22" s="529"/>
      <c r="IX22" s="529"/>
      <c r="IY22" s="529"/>
      <c r="IZ22" s="529"/>
      <c r="JA22" s="529"/>
      <c r="JB22" s="529"/>
      <c r="JC22" s="529"/>
      <c r="JD22" s="529"/>
      <c r="JE22" s="529"/>
      <c r="JF22" s="529"/>
      <c r="JG22" s="529"/>
      <c r="JH22" s="529"/>
      <c r="JI22" s="529"/>
      <c r="JJ22" s="529"/>
      <c r="JK22" s="529"/>
      <c r="JL22" s="529"/>
      <c r="JM22" s="529"/>
      <c r="JN22" s="529"/>
      <c r="JO22" s="529"/>
      <c r="JP22" s="529"/>
      <c r="JQ22" s="529"/>
      <c r="JR22" s="529"/>
      <c r="JS22" s="529"/>
      <c r="JT22" s="529"/>
      <c r="JU22" s="529"/>
      <c r="JV22" s="529"/>
      <c r="JW22" s="529"/>
      <c r="JX22" s="529"/>
      <c r="JY22" s="529"/>
      <c r="JZ22" s="529"/>
      <c r="KA22" s="529"/>
      <c r="KB22" s="529"/>
      <c r="KC22" s="529"/>
      <c r="KD22" s="529"/>
      <c r="KE22" s="529"/>
      <c r="KF22" s="529"/>
      <c r="KG22" s="529"/>
      <c r="KH22" s="529"/>
      <c r="KI22" s="529"/>
      <c r="KJ22" s="529"/>
      <c r="KK22" s="529"/>
      <c r="KL22" s="529"/>
      <c r="KM22" s="529"/>
      <c r="KN22" s="529"/>
      <c r="KO22" s="529"/>
      <c r="KP22" s="529"/>
      <c r="KQ22" s="529"/>
      <c r="KR22" s="529"/>
      <c r="KS22" s="529"/>
      <c r="KT22" s="529"/>
      <c r="KU22" s="529"/>
      <c r="KV22" s="529"/>
      <c r="KW22" s="529"/>
      <c r="KX22" s="529"/>
      <c r="KY22" s="529"/>
      <c r="KZ22" s="529"/>
      <c r="LA22" s="529"/>
      <c r="LB22" s="529"/>
      <c r="LC22" s="529"/>
      <c r="LD22" s="529"/>
      <c r="LE22" s="529"/>
      <c r="LF22" s="529"/>
      <c r="LG22" s="529"/>
      <c r="LH22" s="529"/>
      <c r="LI22" s="529"/>
      <c r="LJ22" s="529"/>
      <c r="LK22" s="529"/>
      <c r="LL22" s="529"/>
      <c r="LM22" s="529"/>
      <c r="LN22" s="529"/>
      <c r="LO22" s="529"/>
      <c r="LP22" s="529"/>
      <c r="LQ22" s="529"/>
      <c r="LR22" s="529"/>
      <c r="LS22" s="529"/>
      <c r="LT22" s="529"/>
      <c r="LU22" s="529"/>
      <c r="LV22" s="529"/>
      <c r="LW22" s="529"/>
      <c r="LX22" s="529"/>
      <c r="LY22" s="529"/>
      <c r="LZ22" s="529"/>
      <c r="MA22" s="529"/>
      <c r="MB22" s="529"/>
      <c r="MC22" s="529"/>
      <c r="MD22" s="529"/>
      <c r="ME22" s="529"/>
      <c r="MF22" s="529"/>
      <c r="MG22" s="529"/>
      <c r="MH22" s="529"/>
      <c r="MI22" s="529"/>
      <c r="MJ22" s="529"/>
      <c r="MK22" s="529"/>
      <c r="ML22" s="529"/>
      <c r="MM22" s="529"/>
      <c r="MN22" s="529"/>
      <c r="MO22" s="529"/>
      <c r="MP22" s="529"/>
      <c r="MQ22" s="529"/>
      <c r="MR22" s="529"/>
      <c r="MS22" s="529"/>
      <c r="MT22" s="529"/>
      <c r="MU22" s="529"/>
      <c r="MV22" s="529"/>
      <c r="MW22" s="529"/>
      <c r="MX22" s="529"/>
      <c r="MY22" s="529"/>
      <c r="MZ22" s="529"/>
      <c r="NA22" s="529"/>
      <c r="NB22" s="529"/>
      <c r="NC22" s="529"/>
      <c r="ND22" s="529"/>
      <c r="NE22" s="529"/>
      <c r="NF22" s="529"/>
      <c r="NG22" s="529"/>
      <c r="NH22" s="529"/>
      <c r="NI22" s="529"/>
      <c r="NJ22" s="529"/>
      <c r="NK22" s="529"/>
      <c r="NL22" s="529"/>
      <c r="NM22" s="529"/>
      <c r="NN22" s="529"/>
      <c r="NO22" s="529"/>
      <c r="NP22" s="529"/>
      <c r="NQ22" s="529"/>
      <c r="NR22" s="529"/>
      <c r="NS22" s="529"/>
      <c r="NT22" s="529"/>
      <c r="NU22" s="529"/>
      <c r="NV22" s="529"/>
      <c r="NW22" s="529"/>
      <c r="NX22" s="529"/>
      <c r="NY22" s="529"/>
      <c r="NZ22" s="529"/>
      <c r="OA22" s="529"/>
      <c r="OB22" s="529"/>
      <c r="OC22" s="529"/>
      <c r="OD22" s="529"/>
      <c r="OE22" s="529"/>
      <c r="OF22" s="529"/>
      <c r="OG22" s="529"/>
      <c r="OH22" s="529"/>
      <c r="OI22" s="529"/>
      <c r="OJ22" s="529"/>
      <c r="OK22" s="529"/>
      <c r="OL22" s="529"/>
      <c r="OM22" s="529"/>
    </row>
    <row r="23" spans="1:403" s="527" customFormat="1" ht="64.5" customHeight="1" x14ac:dyDescent="0.2">
      <c r="A23" s="538" t="s">
        <v>1426</v>
      </c>
      <c r="B23" s="538" t="s">
        <v>30</v>
      </c>
      <c r="C23" s="1807" t="s">
        <v>1449</v>
      </c>
      <c r="D23" s="1804" t="s">
        <v>1450</v>
      </c>
      <c r="E23" s="1804" t="s">
        <v>1451</v>
      </c>
      <c r="F23" s="736">
        <v>13</v>
      </c>
      <c r="G23" s="539" t="s">
        <v>1452</v>
      </c>
      <c r="H23" s="685" t="s">
        <v>1729</v>
      </c>
      <c r="I23" s="542">
        <v>1</v>
      </c>
      <c r="J23" s="659" t="s">
        <v>1768</v>
      </c>
      <c r="K23" s="685" t="s">
        <v>1746</v>
      </c>
      <c r="L23" s="541">
        <v>43374</v>
      </c>
      <c r="M23" s="541">
        <v>43403</v>
      </c>
      <c r="N23" s="577">
        <f t="shared" si="2"/>
        <v>4.1428571428571432</v>
      </c>
      <c r="O23" s="578">
        <v>43645</v>
      </c>
      <c r="P23" s="579">
        <f t="shared" si="3"/>
        <v>34.571428571428569</v>
      </c>
      <c r="Q23" s="566" t="str">
        <f t="shared" ca="1" si="4"/>
        <v>Alerta</v>
      </c>
      <c r="R23" s="580">
        <v>1</v>
      </c>
      <c r="S23" s="581">
        <f t="shared" si="5"/>
        <v>1</v>
      </c>
      <c r="T23" s="578"/>
      <c r="U23" s="567" t="str">
        <f t="shared" si="6"/>
        <v>Cumple</v>
      </c>
      <c r="V23" s="567"/>
      <c r="W23" s="1781" t="s">
        <v>2313</v>
      </c>
      <c r="X23" s="923" t="s">
        <v>2066</v>
      </c>
      <c r="Y23" s="658" t="s">
        <v>1699</v>
      </c>
      <c r="AD23" s="528"/>
      <c r="DF23" s="529"/>
      <c r="DG23" s="529"/>
      <c r="DH23" s="529"/>
      <c r="DI23" s="529"/>
      <c r="DJ23" s="529"/>
      <c r="DK23" s="529"/>
      <c r="DL23" s="529"/>
      <c r="DM23" s="529"/>
      <c r="DN23" s="529"/>
      <c r="DO23" s="529"/>
      <c r="DP23" s="529"/>
      <c r="DQ23" s="529"/>
      <c r="DR23" s="529"/>
      <c r="DS23" s="529"/>
      <c r="DT23" s="529"/>
      <c r="DU23" s="529"/>
      <c r="DV23" s="529"/>
      <c r="DW23" s="529"/>
      <c r="DX23" s="529"/>
      <c r="DY23" s="529"/>
      <c r="DZ23" s="529"/>
      <c r="EA23" s="529"/>
      <c r="EB23" s="529"/>
      <c r="EC23" s="529"/>
      <c r="ED23" s="529"/>
      <c r="EE23" s="529"/>
      <c r="EF23" s="529"/>
      <c r="EG23" s="529"/>
      <c r="EH23" s="529"/>
      <c r="EI23" s="529"/>
      <c r="EJ23" s="529"/>
      <c r="EK23" s="529"/>
      <c r="EL23" s="529"/>
      <c r="EM23" s="529"/>
      <c r="EN23" s="529"/>
      <c r="EO23" s="529"/>
      <c r="EP23" s="529"/>
      <c r="EQ23" s="529"/>
      <c r="ER23" s="529"/>
      <c r="ES23" s="529"/>
      <c r="ET23" s="529"/>
      <c r="EU23" s="529"/>
      <c r="EV23" s="529"/>
      <c r="EW23" s="529"/>
      <c r="EX23" s="529"/>
      <c r="EY23" s="529"/>
      <c r="EZ23" s="529"/>
      <c r="FA23" s="529"/>
      <c r="FB23" s="529"/>
      <c r="FC23" s="529"/>
      <c r="FD23" s="529"/>
      <c r="FE23" s="529"/>
      <c r="FF23" s="529"/>
      <c r="FG23" s="529"/>
      <c r="FH23" s="529"/>
      <c r="FI23" s="529"/>
      <c r="FJ23" s="529"/>
      <c r="FK23" s="529"/>
      <c r="FL23" s="529"/>
      <c r="FM23" s="529"/>
      <c r="FN23" s="529"/>
      <c r="FO23" s="529"/>
      <c r="FP23" s="529"/>
      <c r="FQ23" s="529"/>
      <c r="FR23" s="529"/>
      <c r="FS23" s="529"/>
      <c r="FT23" s="529"/>
      <c r="FU23" s="529"/>
      <c r="FV23" s="529"/>
      <c r="FW23" s="529"/>
      <c r="FX23" s="529"/>
      <c r="FY23" s="529"/>
      <c r="FZ23" s="529"/>
      <c r="GA23" s="529"/>
      <c r="GB23" s="529"/>
      <c r="GC23" s="529"/>
      <c r="GD23" s="529"/>
      <c r="GE23" s="529"/>
      <c r="GF23" s="529"/>
      <c r="GG23" s="529"/>
      <c r="GH23" s="529"/>
      <c r="GI23" s="529"/>
      <c r="GJ23" s="529"/>
      <c r="GK23" s="529"/>
      <c r="GL23" s="529"/>
      <c r="GM23" s="529"/>
      <c r="GN23" s="529"/>
      <c r="GO23" s="529"/>
      <c r="GP23" s="529"/>
      <c r="GQ23" s="529"/>
      <c r="GR23" s="529"/>
      <c r="GS23" s="529"/>
      <c r="GT23" s="529"/>
      <c r="GU23" s="529"/>
      <c r="GV23" s="529"/>
      <c r="GW23" s="529"/>
      <c r="GX23" s="529"/>
      <c r="GY23" s="529"/>
      <c r="GZ23" s="529"/>
      <c r="HA23" s="529"/>
      <c r="HB23" s="529"/>
      <c r="HC23" s="529"/>
      <c r="HD23" s="529"/>
      <c r="HE23" s="529"/>
      <c r="HF23" s="529"/>
      <c r="HG23" s="529"/>
      <c r="HH23" s="529"/>
      <c r="HI23" s="529"/>
      <c r="HJ23" s="529"/>
      <c r="HK23" s="529"/>
      <c r="HL23" s="529"/>
      <c r="HM23" s="529"/>
      <c r="HN23" s="529"/>
      <c r="HO23" s="529"/>
      <c r="HP23" s="529"/>
      <c r="HQ23" s="529"/>
      <c r="HR23" s="529"/>
      <c r="HS23" s="529"/>
      <c r="HT23" s="529"/>
      <c r="HU23" s="529"/>
      <c r="HV23" s="529"/>
      <c r="HW23" s="529"/>
      <c r="HX23" s="529"/>
      <c r="HY23" s="529"/>
      <c r="HZ23" s="529"/>
      <c r="IA23" s="529"/>
      <c r="IB23" s="529"/>
      <c r="IC23" s="529"/>
      <c r="ID23" s="529"/>
      <c r="IE23" s="529"/>
      <c r="IF23" s="529"/>
      <c r="IG23" s="529"/>
      <c r="IH23" s="529"/>
      <c r="II23" s="529"/>
      <c r="IJ23" s="529"/>
      <c r="IK23" s="529"/>
      <c r="IL23" s="529"/>
      <c r="IM23" s="529"/>
      <c r="IN23" s="529"/>
      <c r="IO23" s="529"/>
      <c r="IP23" s="529"/>
      <c r="IQ23" s="529"/>
      <c r="IR23" s="529"/>
      <c r="IS23" s="529"/>
      <c r="IT23" s="529"/>
      <c r="IU23" s="529"/>
      <c r="IV23" s="529"/>
      <c r="IW23" s="529"/>
      <c r="IX23" s="529"/>
      <c r="IY23" s="529"/>
      <c r="IZ23" s="529"/>
      <c r="JA23" s="529"/>
      <c r="JB23" s="529"/>
      <c r="JC23" s="529"/>
      <c r="JD23" s="529"/>
      <c r="JE23" s="529"/>
      <c r="JF23" s="529"/>
      <c r="JG23" s="529"/>
      <c r="JH23" s="529"/>
      <c r="JI23" s="529"/>
      <c r="JJ23" s="529"/>
      <c r="JK23" s="529"/>
      <c r="JL23" s="529"/>
      <c r="JM23" s="529"/>
      <c r="JN23" s="529"/>
      <c r="JO23" s="529"/>
      <c r="JP23" s="529"/>
      <c r="JQ23" s="529"/>
      <c r="JR23" s="529"/>
      <c r="JS23" s="529"/>
      <c r="JT23" s="529"/>
      <c r="JU23" s="529"/>
      <c r="JV23" s="529"/>
      <c r="JW23" s="529"/>
      <c r="JX23" s="529"/>
      <c r="JY23" s="529"/>
      <c r="JZ23" s="529"/>
      <c r="KA23" s="529"/>
      <c r="KB23" s="529"/>
      <c r="KC23" s="529"/>
      <c r="KD23" s="529"/>
      <c r="KE23" s="529"/>
      <c r="KF23" s="529"/>
      <c r="KG23" s="529"/>
      <c r="KH23" s="529"/>
      <c r="KI23" s="529"/>
      <c r="KJ23" s="529"/>
      <c r="KK23" s="529"/>
      <c r="KL23" s="529"/>
      <c r="KM23" s="529"/>
      <c r="KN23" s="529"/>
      <c r="KO23" s="529"/>
      <c r="KP23" s="529"/>
      <c r="KQ23" s="529"/>
      <c r="KR23" s="529"/>
      <c r="KS23" s="529"/>
      <c r="KT23" s="529"/>
      <c r="KU23" s="529"/>
      <c r="KV23" s="529"/>
      <c r="KW23" s="529"/>
      <c r="KX23" s="529"/>
      <c r="KY23" s="529"/>
      <c r="KZ23" s="529"/>
      <c r="LA23" s="529"/>
      <c r="LB23" s="529"/>
      <c r="LC23" s="529"/>
      <c r="LD23" s="529"/>
      <c r="LE23" s="529"/>
      <c r="LF23" s="529"/>
      <c r="LG23" s="529"/>
      <c r="LH23" s="529"/>
      <c r="LI23" s="529"/>
      <c r="LJ23" s="529"/>
      <c r="LK23" s="529"/>
      <c r="LL23" s="529"/>
      <c r="LM23" s="529"/>
      <c r="LN23" s="529"/>
      <c r="LO23" s="529"/>
      <c r="LP23" s="529"/>
      <c r="LQ23" s="529"/>
      <c r="LR23" s="529"/>
      <c r="LS23" s="529"/>
      <c r="LT23" s="529"/>
      <c r="LU23" s="529"/>
      <c r="LV23" s="529"/>
      <c r="LW23" s="529"/>
      <c r="LX23" s="529"/>
      <c r="LY23" s="529"/>
      <c r="LZ23" s="529"/>
      <c r="MA23" s="529"/>
      <c r="MB23" s="529"/>
      <c r="MC23" s="529"/>
      <c r="MD23" s="529"/>
      <c r="ME23" s="529"/>
      <c r="MF23" s="529"/>
      <c r="MG23" s="529"/>
      <c r="MH23" s="529"/>
      <c r="MI23" s="529"/>
      <c r="MJ23" s="529"/>
      <c r="MK23" s="529"/>
      <c r="ML23" s="529"/>
      <c r="MM23" s="529"/>
      <c r="MN23" s="529"/>
      <c r="MO23" s="529"/>
      <c r="MP23" s="529"/>
      <c r="MQ23" s="529"/>
      <c r="MR23" s="529"/>
      <c r="MS23" s="529"/>
      <c r="MT23" s="529"/>
      <c r="MU23" s="529"/>
      <c r="MV23" s="529"/>
      <c r="MW23" s="529"/>
      <c r="MX23" s="529"/>
      <c r="MY23" s="529"/>
      <c r="MZ23" s="529"/>
      <c r="NA23" s="529"/>
      <c r="NB23" s="529"/>
      <c r="NC23" s="529"/>
      <c r="ND23" s="529"/>
      <c r="NE23" s="529"/>
      <c r="NF23" s="529"/>
      <c r="NG23" s="529"/>
      <c r="NH23" s="529"/>
      <c r="NI23" s="529"/>
      <c r="NJ23" s="529"/>
      <c r="NK23" s="529"/>
      <c r="NL23" s="529"/>
      <c r="NM23" s="529"/>
      <c r="NN23" s="529"/>
      <c r="NO23" s="529"/>
      <c r="NP23" s="529"/>
      <c r="NQ23" s="529"/>
      <c r="NR23" s="529"/>
      <c r="NS23" s="529"/>
      <c r="NT23" s="529"/>
      <c r="NU23" s="529"/>
      <c r="NV23" s="529"/>
      <c r="NW23" s="529"/>
      <c r="NX23" s="529"/>
      <c r="NY23" s="529"/>
      <c r="NZ23" s="529"/>
      <c r="OA23" s="529"/>
      <c r="OB23" s="529"/>
      <c r="OC23" s="529"/>
      <c r="OD23" s="529"/>
      <c r="OE23" s="529"/>
      <c r="OF23" s="529"/>
      <c r="OG23" s="529"/>
      <c r="OH23" s="529"/>
      <c r="OI23" s="529"/>
      <c r="OJ23" s="529"/>
      <c r="OK23" s="529"/>
      <c r="OL23" s="529"/>
      <c r="OM23" s="529"/>
    </row>
    <row r="24" spans="1:403" s="527" customFormat="1" ht="77.45" customHeight="1" x14ac:dyDescent="0.2">
      <c r="A24" s="538" t="s">
        <v>1426</v>
      </c>
      <c r="B24" s="538" t="s">
        <v>30</v>
      </c>
      <c r="C24" s="1808"/>
      <c r="D24" s="1805"/>
      <c r="E24" s="1805"/>
      <c r="F24" s="736">
        <v>14</v>
      </c>
      <c r="G24" s="539" t="s">
        <v>1453</v>
      </c>
      <c r="H24" s="685" t="s">
        <v>1730</v>
      </c>
      <c r="I24" s="542">
        <v>1</v>
      </c>
      <c r="J24" s="659" t="s">
        <v>1769</v>
      </c>
      <c r="K24" s="685" t="s">
        <v>1746</v>
      </c>
      <c r="L24" s="541">
        <v>43374</v>
      </c>
      <c r="M24" s="541">
        <v>43403</v>
      </c>
      <c r="N24" s="577">
        <f t="shared" si="2"/>
        <v>4.1428571428571432</v>
      </c>
      <c r="O24" s="578">
        <v>43646</v>
      </c>
      <c r="P24" s="579">
        <f t="shared" si="3"/>
        <v>34.714285714285708</v>
      </c>
      <c r="Q24" s="566" t="str">
        <f t="shared" ca="1" si="4"/>
        <v>Alerta</v>
      </c>
      <c r="R24" s="580">
        <v>1</v>
      </c>
      <c r="S24" s="581">
        <f t="shared" si="5"/>
        <v>1</v>
      </c>
      <c r="T24" s="578"/>
      <c r="U24" s="567" t="str">
        <f t="shared" si="6"/>
        <v>Cumple</v>
      </c>
      <c r="V24" s="567"/>
      <c r="W24" s="1782"/>
      <c r="X24" s="580"/>
      <c r="Y24" s="658"/>
      <c r="AD24" s="528"/>
      <c r="DF24" s="529"/>
      <c r="DG24" s="529"/>
      <c r="DH24" s="529"/>
      <c r="DI24" s="529"/>
      <c r="DJ24" s="529"/>
      <c r="DK24" s="529"/>
      <c r="DL24" s="529"/>
      <c r="DM24" s="529"/>
      <c r="DN24" s="529"/>
      <c r="DO24" s="529"/>
      <c r="DP24" s="529"/>
      <c r="DQ24" s="529"/>
      <c r="DR24" s="529"/>
      <c r="DS24" s="529"/>
      <c r="DT24" s="529"/>
      <c r="DU24" s="529"/>
      <c r="DV24" s="529"/>
      <c r="DW24" s="529"/>
      <c r="DX24" s="529"/>
      <c r="DY24" s="529"/>
      <c r="DZ24" s="529"/>
      <c r="EA24" s="529"/>
      <c r="EB24" s="529"/>
      <c r="EC24" s="529"/>
      <c r="ED24" s="529"/>
      <c r="EE24" s="529"/>
      <c r="EF24" s="529"/>
      <c r="EG24" s="529"/>
      <c r="EH24" s="529"/>
      <c r="EI24" s="529"/>
      <c r="EJ24" s="529"/>
      <c r="EK24" s="529"/>
      <c r="EL24" s="529"/>
      <c r="EM24" s="529"/>
      <c r="EN24" s="529"/>
      <c r="EO24" s="529"/>
      <c r="EP24" s="529"/>
      <c r="EQ24" s="529"/>
      <c r="ER24" s="529"/>
      <c r="ES24" s="529"/>
      <c r="ET24" s="529"/>
      <c r="EU24" s="529"/>
      <c r="EV24" s="529"/>
      <c r="EW24" s="529"/>
      <c r="EX24" s="529"/>
      <c r="EY24" s="529"/>
      <c r="EZ24" s="529"/>
      <c r="FA24" s="529"/>
      <c r="FB24" s="529"/>
      <c r="FC24" s="529"/>
      <c r="FD24" s="529"/>
      <c r="FE24" s="529"/>
      <c r="FF24" s="529"/>
      <c r="FG24" s="529"/>
      <c r="FH24" s="529"/>
      <c r="FI24" s="529"/>
      <c r="FJ24" s="529"/>
      <c r="FK24" s="529"/>
      <c r="FL24" s="529"/>
      <c r="FM24" s="529"/>
      <c r="FN24" s="529"/>
      <c r="FO24" s="529"/>
      <c r="FP24" s="529"/>
      <c r="FQ24" s="529"/>
      <c r="FR24" s="529"/>
      <c r="FS24" s="529"/>
      <c r="FT24" s="529"/>
      <c r="FU24" s="529"/>
      <c r="FV24" s="529"/>
      <c r="FW24" s="529"/>
      <c r="FX24" s="529"/>
      <c r="FY24" s="529"/>
      <c r="FZ24" s="529"/>
      <c r="GA24" s="529"/>
      <c r="GB24" s="529"/>
      <c r="GC24" s="529"/>
      <c r="GD24" s="529"/>
      <c r="GE24" s="529"/>
      <c r="GF24" s="529"/>
      <c r="GG24" s="529"/>
      <c r="GH24" s="529"/>
      <c r="GI24" s="529"/>
      <c r="GJ24" s="529"/>
      <c r="GK24" s="529"/>
      <c r="GL24" s="529"/>
      <c r="GM24" s="529"/>
      <c r="GN24" s="529"/>
      <c r="GO24" s="529"/>
      <c r="GP24" s="529"/>
      <c r="GQ24" s="529"/>
      <c r="GR24" s="529"/>
      <c r="GS24" s="529"/>
      <c r="GT24" s="529"/>
      <c r="GU24" s="529"/>
      <c r="GV24" s="529"/>
      <c r="GW24" s="529"/>
      <c r="GX24" s="529"/>
      <c r="GY24" s="529"/>
      <c r="GZ24" s="529"/>
      <c r="HA24" s="529"/>
      <c r="HB24" s="529"/>
      <c r="HC24" s="529"/>
      <c r="HD24" s="529"/>
      <c r="HE24" s="529"/>
      <c r="HF24" s="529"/>
      <c r="HG24" s="529"/>
      <c r="HH24" s="529"/>
      <c r="HI24" s="529"/>
      <c r="HJ24" s="529"/>
      <c r="HK24" s="529"/>
      <c r="HL24" s="529"/>
      <c r="HM24" s="529"/>
      <c r="HN24" s="529"/>
      <c r="HO24" s="529"/>
      <c r="HP24" s="529"/>
      <c r="HQ24" s="529"/>
      <c r="HR24" s="529"/>
      <c r="HS24" s="529"/>
      <c r="HT24" s="529"/>
      <c r="HU24" s="529"/>
      <c r="HV24" s="529"/>
      <c r="HW24" s="529"/>
      <c r="HX24" s="529"/>
      <c r="HY24" s="529"/>
      <c r="HZ24" s="529"/>
      <c r="IA24" s="529"/>
      <c r="IB24" s="529"/>
      <c r="IC24" s="529"/>
      <c r="ID24" s="529"/>
      <c r="IE24" s="529"/>
      <c r="IF24" s="529"/>
      <c r="IG24" s="529"/>
      <c r="IH24" s="529"/>
      <c r="II24" s="529"/>
      <c r="IJ24" s="529"/>
      <c r="IK24" s="529"/>
      <c r="IL24" s="529"/>
      <c r="IM24" s="529"/>
      <c r="IN24" s="529"/>
      <c r="IO24" s="529"/>
      <c r="IP24" s="529"/>
      <c r="IQ24" s="529"/>
      <c r="IR24" s="529"/>
      <c r="IS24" s="529"/>
      <c r="IT24" s="529"/>
      <c r="IU24" s="529"/>
      <c r="IV24" s="529"/>
      <c r="IW24" s="529"/>
      <c r="IX24" s="529"/>
      <c r="IY24" s="529"/>
      <c r="IZ24" s="529"/>
      <c r="JA24" s="529"/>
      <c r="JB24" s="529"/>
      <c r="JC24" s="529"/>
      <c r="JD24" s="529"/>
      <c r="JE24" s="529"/>
      <c r="JF24" s="529"/>
      <c r="JG24" s="529"/>
      <c r="JH24" s="529"/>
      <c r="JI24" s="529"/>
      <c r="JJ24" s="529"/>
      <c r="JK24" s="529"/>
      <c r="JL24" s="529"/>
      <c r="JM24" s="529"/>
      <c r="JN24" s="529"/>
      <c r="JO24" s="529"/>
      <c r="JP24" s="529"/>
      <c r="JQ24" s="529"/>
      <c r="JR24" s="529"/>
      <c r="JS24" s="529"/>
      <c r="JT24" s="529"/>
      <c r="JU24" s="529"/>
      <c r="JV24" s="529"/>
      <c r="JW24" s="529"/>
      <c r="JX24" s="529"/>
      <c r="JY24" s="529"/>
      <c r="JZ24" s="529"/>
      <c r="KA24" s="529"/>
      <c r="KB24" s="529"/>
      <c r="KC24" s="529"/>
      <c r="KD24" s="529"/>
      <c r="KE24" s="529"/>
      <c r="KF24" s="529"/>
      <c r="KG24" s="529"/>
      <c r="KH24" s="529"/>
      <c r="KI24" s="529"/>
      <c r="KJ24" s="529"/>
      <c r="KK24" s="529"/>
      <c r="KL24" s="529"/>
      <c r="KM24" s="529"/>
      <c r="KN24" s="529"/>
      <c r="KO24" s="529"/>
      <c r="KP24" s="529"/>
      <c r="KQ24" s="529"/>
      <c r="KR24" s="529"/>
      <c r="KS24" s="529"/>
      <c r="KT24" s="529"/>
      <c r="KU24" s="529"/>
      <c r="KV24" s="529"/>
      <c r="KW24" s="529"/>
      <c r="KX24" s="529"/>
      <c r="KY24" s="529"/>
      <c r="KZ24" s="529"/>
      <c r="LA24" s="529"/>
      <c r="LB24" s="529"/>
      <c r="LC24" s="529"/>
      <c r="LD24" s="529"/>
      <c r="LE24" s="529"/>
      <c r="LF24" s="529"/>
      <c r="LG24" s="529"/>
      <c r="LH24" s="529"/>
      <c r="LI24" s="529"/>
      <c r="LJ24" s="529"/>
      <c r="LK24" s="529"/>
      <c r="LL24" s="529"/>
      <c r="LM24" s="529"/>
      <c r="LN24" s="529"/>
      <c r="LO24" s="529"/>
      <c r="LP24" s="529"/>
      <c r="LQ24" s="529"/>
      <c r="LR24" s="529"/>
      <c r="LS24" s="529"/>
      <c r="LT24" s="529"/>
      <c r="LU24" s="529"/>
      <c r="LV24" s="529"/>
      <c r="LW24" s="529"/>
      <c r="LX24" s="529"/>
      <c r="LY24" s="529"/>
      <c r="LZ24" s="529"/>
      <c r="MA24" s="529"/>
      <c r="MB24" s="529"/>
      <c r="MC24" s="529"/>
      <c r="MD24" s="529"/>
      <c r="ME24" s="529"/>
      <c r="MF24" s="529"/>
      <c r="MG24" s="529"/>
      <c r="MH24" s="529"/>
      <c r="MI24" s="529"/>
      <c r="MJ24" s="529"/>
      <c r="MK24" s="529"/>
      <c r="ML24" s="529"/>
      <c r="MM24" s="529"/>
      <c r="MN24" s="529"/>
      <c r="MO24" s="529"/>
      <c r="MP24" s="529"/>
      <c r="MQ24" s="529"/>
      <c r="MR24" s="529"/>
      <c r="MS24" s="529"/>
      <c r="MT24" s="529"/>
      <c r="MU24" s="529"/>
      <c r="MV24" s="529"/>
      <c r="MW24" s="529"/>
      <c r="MX24" s="529"/>
      <c r="MY24" s="529"/>
      <c r="MZ24" s="529"/>
      <c r="NA24" s="529"/>
      <c r="NB24" s="529"/>
      <c r="NC24" s="529"/>
      <c r="ND24" s="529"/>
      <c r="NE24" s="529"/>
      <c r="NF24" s="529"/>
      <c r="NG24" s="529"/>
      <c r="NH24" s="529"/>
      <c r="NI24" s="529"/>
      <c r="NJ24" s="529"/>
      <c r="NK24" s="529"/>
      <c r="NL24" s="529"/>
      <c r="NM24" s="529"/>
      <c r="NN24" s="529"/>
      <c r="NO24" s="529"/>
      <c r="NP24" s="529"/>
      <c r="NQ24" s="529"/>
      <c r="NR24" s="529"/>
      <c r="NS24" s="529"/>
      <c r="NT24" s="529"/>
      <c r="NU24" s="529"/>
      <c r="NV24" s="529"/>
      <c r="NW24" s="529"/>
      <c r="NX24" s="529"/>
      <c r="NY24" s="529"/>
      <c r="NZ24" s="529"/>
      <c r="OA24" s="529"/>
      <c r="OB24" s="529"/>
      <c r="OC24" s="529"/>
      <c r="OD24" s="529"/>
      <c r="OE24" s="529"/>
      <c r="OF24" s="529"/>
      <c r="OG24" s="529"/>
      <c r="OH24" s="529"/>
      <c r="OI24" s="529"/>
      <c r="OJ24" s="529"/>
      <c r="OK24" s="529"/>
      <c r="OL24" s="529"/>
      <c r="OM24" s="529"/>
    </row>
    <row r="25" spans="1:403" s="527" customFormat="1" ht="84.75" customHeight="1" x14ac:dyDescent="0.2">
      <c r="A25" s="538" t="s">
        <v>1426</v>
      </c>
      <c r="B25" s="538" t="s">
        <v>30</v>
      </c>
      <c r="C25" s="1809"/>
      <c r="D25" s="1806"/>
      <c r="E25" s="1806"/>
      <c r="F25" s="736">
        <v>15</v>
      </c>
      <c r="G25" s="539" t="s">
        <v>1454</v>
      </c>
      <c r="H25" s="685" t="s">
        <v>1731</v>
      </c>
      <c r="I25" s="542">
        <v>1</v>
      </c>
      <c r="J25" s="659" t="s">
        <v>1770</v>
      </c>
      <c r="K25" s="685" t="s">
        <v>1746</v>
      </c>
      <c r="L25" s="541">
        <v>43374</v>
      </c>
      <c r="M25" s="541">
        <v>43449</v>
      </c>
      <c r="N25" s="577">
        <f t="shared" si="2"/>
        <v>10.714285714285714</v>
      </c>
      <c r="O25" s="578">
        <v>43647</v>
      </c>
      <c r="P25" s="579">
        <f t="shared" si="3"/>
        <v>28.285714285714285</v>
      </c>
      <c r="Q25" s="566" t="str">
        <f t="shared" ca="1" si="4"/>
        <v>Alerta</v>
      </c>
      <c r="R25" s="580">
        <v>1</v>
      </c>
      <c r="S25" s="581">
        <f t="shared" si="5"/>
        <v>1</v>
      </c>
      <c r="T25" s="541">
        <v>43374</v>
      </c>
      <c r="U25" s="567" t="str">
        <f t="shared" si="6"/>
        <v>Cumple</v>
      </c>
      <c r="V25" s="683" t="s">
        <v>1815</v>
      </c>
      <c r="W25" s="1783"/>
      <c r="X25" s="580"/>
      <c r="Y25" s="658"/>
      <c r="AD25" s="528"/>
      <c r="DF25" s="529"/>
      <c r="DG25" s="529"/>
      <c r="DH25" s="529"/>
      <c r="DI25" s="529"/>
      <c r="DJ25" s="529"/>
      <c r="DK25" s="529"/>
      <c r="DL25" s="529"/>
      <c r="DM25" s="529"/>
      <c r="DN25" s="529"/>
      <c r="DO25" s="529"/>
      <c r="DP25" s="529"/>
      <c r="DQ25" s="529"/>
      <c r="DR25" s="529"/>
      <c r="DS25" s="529"/>
      <c r="DT25" s="529"/>
      <c r="DU25" s="529"/>
      <c r="DV25" s="529"/>
      <c r="DW25" s="529"/>
      <c r="DX25" s="529"/>
      <c r="DY25" s="529"/>
      <c r="DZ25" s="529"/>
      <c r="EA25" s="529"/>
      <c r="EB25" s="529"/>
      <c r="EC25" s="529"/>
      <c r="ED25" s="529"/>
      <c r="EE25" s="529"/>
      <c r="EF25" s="529"/>
      <c r="EG25" s="529"/>
      <c r="EH25" s="529"/>
      <c r="EI25" s="529"/>
      <c r="EJ25" s="529"/>
      <c r="EK25" s="529"/>
      <c r="EL25" s="529"/>
      <c r="EM25" s="529"/>
      <c r="EN25" s="529"/>
      <c r="EO25" s="529"/>
      <c r="EP25" s="529"/>
      <c r="EQ25" s="529"/>
      <c r="ER25" s="529"/>
      <c r="ES25" s="529"/>
      <c r="ET25" s="529"/>
      <c r="EU25" s="529"/>
      <c r="EV25" s="529"/>
      <c r="EW25" s="529"/>
      <c r="EX25" s="529"/>
      <c r="EY25" s="529"/>
      <c r="EZ25" s="529"/>
      <c r="FA25" s="529"/>
      <c r="FB25" s="529"/>
      <c r="FC25" s="529"/>
      <c r="FD25" s="529"/>
      <c r="FE25" s="529"/>
      <c r="FF25" s="529"/>
      <c r="FG25" s="529"/>
      <c r="FH25" s="529"/>
      <c r="FI25" s="529"/>
      <c r="FJ25" s="529"/>
      <c r="FK25" s="529"/>
      <c r="FL25" s="529"/>
      <c r="FM25" s="529"/>
      <c r="FN25" s="529"/>
      <c r="FO25" s="529"/>
      <c r="FP25" s="529"/>
      <c r="FQ25" s="529"/>
      <c r="FR25" s="529"/>
      <c r="FS25" s="529"/>
      <c r="FT25" s="529"/>
      <c r="FU25" s="529"/>
      <c r="FV25" s="529"/>
      <c r="FW25" s="529"/>
      <c r="FX25" s="529"/>
      <c r="FY25" s="529"/>
      <c r="FZ25" s="529"/>
      <c r="GA25" s="529"/>
      <c r="GB25" s="529"/>
      <c r="GC25" s="529"/>
      <c r="GD25" s="529"/>
      <c r="GE25" s="529"/>
      <c r="GF25" s="529"/>
      <c r="GG25" s="529"/>
      <c r="GH25" s="529"/>
      <c r="GI25" s="529"/>
      <c r="GJ25" s="529"/>
      <c r="GK25" s="529"/>
      <c r="GL25" s="529"/>
      <c r="GM25" s="529"/>
      <c r="GN25" s="529"/>
      <c r="GO25" s="529"/>
      <c r="GP25" s="529"/>
      <c r="GQ25" s="529"/>
      <c r="GR25" s="529"/>
      <c r="GS25" s="529"/>
      <c r="GT25" s="529"/>
      <c r="GU25" s="529"/>
      <c r="GV25" s="529"/>
      <c r="GW25" s="529"/>
      <c r="GX25" s="529"/>
      <c r="GY25" s="529"/>
      <c r="GZ25" s="529"/>
      <c r="HA25" s="529"/>
      <c r="HB25" s="529"/>
      <c r="HC25" s="529"/>
      <c r="HD25" s="529"/>
      <c r="HE25" s="529"/>
      <c r="HF25" s="529"/>
      <c r="HG25" s="529"/>
      <c r="HH25" s="529"/>
      <c r="HI25" s="529"/>
      <c r="HJ25" s="529"/>
      <c r="HK25" s="529"/>
      <c r="HL25" s="529"/>
      <c r="HM25" s="529"/>
      <c r="HN25" s="529"/>
      <c r="HO25" s="529"/>
      <c r="HP25" s="529"/>
      <c r="HQ25" s="529"/>
      <c r="HR25" s="529"/>
      <c r="HS25" s="529"/>
      <c r="HT25" s="529"/>
      <c r="HU25" s="529"/>
      <c r="HV25" s="529"/>
      <c r="HW25" s="529"/>
      <c r="HX25" s="529"/>
      <c r="HY25" s="529"/>
      <c r="HZ25" s="529"/>
      <c r="IA25" s="529"/>
      <c r="IB25" s="529"/>
      <c r="IC25" s="529"/>
      <c r="ID25" s="529"/>
      <c r="IE25" s="529"/>
      <c r="IF25" s="529"/>
      <c r="IG25" s="529"/>
      <c r="IH25" s="529"/>
      <c r="II25" s="529"/>
      <c r="IJ25" s="529"/>
      <c r="IK25" s="529"/>
      <c r="IL25" s="529"/>
      <c r="IM25" s="529"/>
      <c r="IN25" s="529"/>
      <c r="IO25" s="529"/>
      <c r="IP25" s="529"/>
      <c r="IQ25" s="529"/>
      <c r="IR25" s="529"/>
      <c r="IS25" s="529"/>
      <c r="IT25" s="529"/>
      <c r="IU25" s="529"/>
      <c r="IV25" s="529"/>
      <c r="IW25" s="529"/>
      <c r="IX25" s="529"/>
      <c r="IY25" s="529"/>
      <c r="IZ25" s="529"/>
      <c r="JA25" s="529"/>
      <c r="JB25" s="529"/>
      <c r="JC25" s="529"/>
      <c r="JD25" s="529"/>
      <c r="JE25" s="529"/>
      <c r="JF25" s="529"/>
      <c r="JG25" s="529"/>
      <c r="JH25" s="529"/>
      <c r="JI25" s="529"/>
      <c r="JJ25" s="529"/>
      <c r="JK25" s="529"/>
      <c r="JL25" s="529"/>
      <c r="JM25" s="529"/>
      <c r="JN25" s="529"/>
      <c r="JO25" s="529"/>
      <c r="JP25" s="529"/>
      <c r="JQ25" s="529"/>
      <c r="JR25" s="529"/>
      <c r="JS25" s="529"/>
      <c r="JT25" s="529"/>
      <c r="JU25" s="529"/>
      <c r="JV25" s="529"/>
      <c r="JW25" s="529"/>
      <c r="JX25" s="529"/>
      <c r="JY25" s="529"/>
      <c r="JZ25" s="529"/>
      <c r="KA25" s="529"/>
      <c r="KB25" s="529"/>
      <c r="KC25" s="529"/>
      <c r="KD25" s="529"/>
      <c r="KE25" s="529"/>
      <c r="KF25" s="529"/>
      <c r="KG25" s="529"/>
      <c r="KH25" s="529"/>
      <c r="KI25" s="529"/>
      <c r="KJ25" s="529"/>
      <c r="KK25" s="529"/>
      <c r="KL25" s="529"/>
      <c r="KM25" s="529"/>
      <c r="KN25" s="529"/>
      <c r="KO25" s="529"/>
      <c r="KP25" s="529"/>
      <c r="KQ25" s="529"/>
      <c r="KR25" s="529"/>
      <c r="KS25" s="529"/>
      <c r="KT25" s="529"/>
      <c r="KU25" s="529"/>
      <c r="KV25" s="529"/>
      <c r="KW25" s="529"/>
      <c r="KX25" s="529"/>
      <c r="KY25" s="529"/>
      <c r="KZ25" s="529"/>
      <c r="LA25" s="529"/>
      <c r="LB25" s="529"/>
      <c r="LC25" s="529"/>
      <c r="LD25" s="529"/>
      <c r="LE25" s="529"/>
      <c r="LF25" s="529"/>
      <c r="LG25" s="529"/>
      <c r="LH25" s="529"/>
      <c r="LI25" s="529"/>
      <c r="LJ25" s="529"/>
      <c r="LK25" s="529"/>
      <c r="LL25" s="529"/>
      <c r="LM25" s="529"/>
      <c r="LN25" s="529"/>
      <c r="LO25" s="529"/>
      <c r="LP25" s="529"/>
      <c r="LQ25" s="529"/>
      <c r="LR25" s="529"/>
      <c r="LS25" s="529"/>
      <c r="LT25" s="529"/>
      <c r="LU25" s="529"/>
      <c r="LV25" s="529"/>
      <c r="LW25" s="529"/>
      <c r="LX25" s="529"/>
      <c r="LY25" s="529"/>
      <c r="LZ25" s="529"/>
      <c r="MA25" s="529"/>
      <c r="MB25" s="529"/>
      <c r="MC25" s="529"/>
      <c r="MD25" s="529"/>
      <c r="ME25" s="529"/>
      <c r="MF25" s="529"/>
      <c r="MG25" s="529"/>
      <c r="MH25" s="529"/>
      <c r="MI25" s="529"/>
      <c r="MJ25" s="529"/>
      <c r="MK25" s="529"/>
      <c r="ML25" s="529"/>
      <c r="MM25" s="529"/>
      <c r="MN25" s="529"/>
      <c r="MO25" s="529"/>
      <c r="MP25" s="529"/>
      <c r="MQ25" s="529"/>
      <c r="MR25" s="529"/>
      <c r="MS25" s="529"/>
      <c r="MT25" s="529"/>
      <c r="MU25" s="529"/>
      <c r="MV25" s="529"/>
      <c r="MW25" s="529"/>
      <c r="MX25" s="529"/>
      <c r="MY25" s="529"/>
      <c r="MZ25" s="529"/>
      <c r="NA25" s="529"/>
      <c r="NB25" s="529"/>
      <c r="NC25" s="529"/>
      <c r="ND25" s="529"/>
      <c r="NE25" s="529"/>
      <c r="NF25" s="529"/>
      <c r="NG25" s="529"/>
      <c r="NH25" s="529"/>
      <c r="NI25" s="529"/>
      <c r="NJ25" s="529"/>
      <c r="NK25" s="529"/>
      <c r="NL25" s="529"/>
      <c r="NM25" s="529"/>
      <c r="NN25" s="529"/>
      <c r="NO25" s="529"/>
      <c r="NP25" s="529"/>
      <c r="NQ25" s="529"/>
      <c r="NR25" s="529"/>
      <c r="NS25" s="529"/>
      <c r="NT25" s="529"/>
      <c r="NU25" s="529"/>
      <c r="NV25" s="529"/>
      <c r="NW25" s="529"/>
      <c r="NX25" s="529"/>
      <c r="NY25" s="529"/>
      <c r="NZ25" s="529"/>
      <c r="OA25" s="529"/>
      <c r="OB25" s="529"/>
      <c r="OC25" s="529"/>
      <c r="OD25" s="529"/>
      <c r="OE25" s="529"/>
      <c r="OF25" s="529"/>
      <c r="OG25" s="529"/>
      <c r="OH25" s="529"/>
      <c r="OI25" s="529"/>
      <c r="OJ25" s="529"/>
      <c r="OK25" s="529"/>
      <c r="OL25" s="529"/>
      <c r="OM25" s="529"/>
    </row>
    <row r="26" spans="1:403" s="527" customFormat="1" ht="319.5" customHeight="1" x14ac:dyDescent="0.3">
      <c r="A26" s="538" t="s">
        <v>1426</v>
      </c>
      <c r="B26" s="538" t="s">
        <v>30</v>
      </c>
      <c r="C26" s="1795" t="s">
        <v>1455</v>
      </c>
      <c r="D26" s="1797" t="s">
        <v>1456</v>
      </c>
      <c r="E26" s="1797" t="s">
        <v>1457</v>
      </c>
      <c r="F26" s="736">
        <v>16</v>
      </c>
      <c r="G26" s="658" t="s">
        <v>1714</v>
      </c>
      <c r="H26" s="685" t="s">
        <v>1732</v>
      </c>
      <c r="I26" s="542">
        <v>1</v>
      </c>
      <c r="J26" s="659" t="s">
        <v>1771</v>
      </c>
      <c r="K26" s="685" t="s">
        <v>1750</v>
      </c>
      <c r="L26" s="541">
        <v>43136</v>
      </c>
      <c r="M26" s="541">
        <v>43449</v>
      </c>
      <c r="N26" s="577">
        <f t="shared" si="2"/>
        <v>44.714285714285715</v>
      </c>
      <c r="O26" s="578">
        <v>43648</v>
      </c>
      <c r="P26" s="579">
        <f t="shared" si="3"/>
        <v>28.428571428571423</v>
      </c>
      <c r="Q26" s="566" t="str">
        <f t="shared" ca="1" si="4"/>
        <v>Alerta</v>
      </c>
      <c r="R26" s="580">
        <v>1</v>
      </c>
      <c r="S26" s="581">
        <f t="shared" si="5"/>
        <v>1</v>
      </c>
      <c r="T26" s="578"/>
      <c r="U26" s="567" t="str">
        <f t="shared" si="6"/>
        <v>Cumple</v>
      </c>
      <c r="V26" s="567"/>
      <c r="W26" s="1781" t="s">
        <v>2314</v>
      </c>
      <c r="X26" s="1784" t="s">
        <v>2067</v>
      </c>
      <c r="Y26" s="653"/>
      <c r="AD26" s="528"/>
      <c r="DF26" s="529"/>
      <c r="DG26" s="529"/>
      <c r="DH26" s="529"/>
      <c r="DI26" s="529"/>
      <c r="DJ26" s="529"/>
      <c r="DK26" s="529"/>
      <c r="DL26" s="529"/>
      <c r="DM26" s="529"/>
      <c r="DN26" s="529"/>
      <c r="DO26" s="529"/>
      <c r="DP26" s="529"/>
      <c r="DQ26" s="529"/>
      <c r="DR26" s="529"/>
      <c r="DS26" s="529"/>
      <c r="DT26" s="529"/>
      <c r="DU26" s="529"/>
      <c r="DV26" s="529"/>
      <c r="DW26" s="529"/>
      <c r="DX26" s="529"/>
      <c r="DY26" s="529"/>
      <c r="DZ26" s="529"/>
      <c r="EA26" s="529"/>
      <c r="EB26" s="529"/>
      <c r="EC26" s="529"/>
      <c r="ED26" s="529"/>
      <c r="EE26" s="529"/>
      <c r="EF26" s="529"/>
      <c r="EG26" s="529"/>
      <c r="EH26" s="529"/>
      <c r="EI26" s="529"/>
      <c r="EJ26" s="529"/>
      <c r="EK26" s="529"/>
      <c r="EL26" s="529"/>
      <c r="EM26" s="529"/>
      <c r="EN26" s="529"/>
      <c r="EO26" s="529"/>
      <c r="EP26" s="529"/>
      <c r="EQ26" s="529"/>
      <c r="ER26" s="529"/>
      <c r="ES26" s="529"/>
      <c r="ET26" s="529"/>
      <c r="EU26" s="529"/>
      <c r="EV26" s="529"/>
      <c r="EW26" s="529"/>
      <c r="EX26" s="529"/>
      <c r="EY26" s="529"/>
      <c r="EZ26" s="529"/>
      <c r="FA26" s="529"/>
      <c r="FB26" s="529"/>
      <c r="FC26" s="529"/>
      <c r="FD26" s="529"/>
      <c r="FE26" s="529"/>
      <c r="FF26" s="529"/>
      <c r="FG26" s="529"/>
      <c r="FH26" s="529"/>
      <c r="FI26" s="529"/>
      <c r="FJ26" s="529"/>
      <c r="FK26" s="529"/>
      <c r="FL26" s="529"/>
      <c r="FM26" s="529"/>
      <c r="FN26" s="529"/>
      <c r="FO26" s="529"/>
      <c r="FP26" s="529"/>
      <c r="FQ26" s="529"/>
      <c r="FR26" s="529"/>
      <c r="FS26" s="529"/>
      <c r="FT26" s="529"/>
      <c r="FU26" s="529"/>
      <c r="FV26" s="529"/>
      <c r="FW26" s="529"/>
      <c r="FX26" s="529"/>
      <c r="FY26" s="529"/>
      <c r="FZ26" s="529"/>
      <c r="GA26" s="529"/>
      <c r="GB26" s="529"/>
      <c r="GC26" s="529"/>
      <c r="GD26" s="529"/>
      <c r="GE26" s="529"/>
      <c r="GF26" s="529"/>
      <c r="GG26" s="529"/>
      <c r="GH26" s="529"/>
      <c r="GI26" s="529"/>
      <c r="GJ26" s="529"/>
      <c r="GK26" s="529"/>
      <c r="GL26" s="529"/>
      <c r="GM26" s="529"/>
      <c r="GN26" s="529"/>
      <c r="GO26" s="529"/>
      <c r="GP26" s="529"/>
      <c r="GQ26" s="529"/>
      <c r="GR26" s="529"/>
      <c r="GS26" s="529"/>
      <c r="GT26" s="529"/>
      <c r="GU26" s="529"/>
      <c r="GV26" s="529"/>
      <c r="GW26" s="529"/>
      <c r="GX26" s="529"/>
      <c r="GY26" s="529"/>
      <c r="GZ26" s="529"/>
      <c r="HA26" s="529"/>
      <c r="HB26" s="529"/>
      <c r="HC26" s="529"/>
      <c r="HD26" s="529"/>
      <c r="HE26" s="529"/>
      <c r="HF26" s="529"/>
      <c r="HG26" s="529"/>
      <c r="HH26" s="529"/>
      <c r="HI26" s="529"/>
      <c r="HJ26" s="529"/>
      <c r="HK26" s="529"/>
      <c r="HL26" s="529"/>
      <c r="HM26" s="529"/>
      <c r="HN26" s="529"/>
      <c r="HO26" s="529"/>
      <c r="HP26" s="529"/>
      <c r="HQ26" s="529"/>
      <c r="HR26" s="529"/>
      <c r="HS26" s="529"/>
      <c r="HT26" s="529"/>
      <c r="HU26" s="529"/>
      <c r="HV26" s="529"/>
      <c r="HW26" s="529"/>
      <c r="HX26" s="529"/>
      <c r="HY26" s="529"/>
      <c r="HZ26" s="529"/>
      <c r="IA26" s="529"/>
      <c r="IB26" s="529"/>
      <c r="IC26" s="529"/>
      <c r="ID26" s="529"/>
      <c r="IE26" s="529"/>
      <c r="IF26" s="529"/>
      <c r="IG26" s="529"/>
      <c r="IH26" s="529"/>
      <c r="II26" s="529"/>
      <c r="IJ26" s="529"/>
      <c r="IK26" s="529"/>
      <c r="IL26" s="529"/>
      <c r="IM26" s="529"/>
      <c r="IN26" s="529"/>
      <c r="IO26" s="529"/>
      <c r="IP26" s="529"/>
      <c r="IQ26" s="529"/>
      <c r="IR26" s="529"/>
      <c r="IS26" s="529"/>
      <c r="IT26" s="529"/>
      <c r="IU26" s="529"/>
      <c r="IV26" s="529"/>
      <c r="IW26" s="529"/>
      <c r="IX26" s="529"/>
      <c r="IY26" s="529"/>
      <c r="IZ26" s="529"/>
      <c r="JA26" s="529"/>
      <c r="JB26" s="529"/>
      <c r="JC26" s="529"/>
      <c r="JD26" s="529"/>
      <c r="JE26" s="529"/>
      <c r="JF26" s="529"/>
      <c r="JG26" s="529"/>
      <c r="JH26" s="529"/>
      <c r="JI26" s="529"/>
      <c r="JJ26" s="529"/>
      <c r="JK26" s="529"/>
      <c r="JL26" s="529"/>
      <c r="JM26" s="529"/>
      <c r="JN26" s="529"/>
      <c r="JO26" s="529"/>
      <c r="JP26" s="529"/>
      <c r="JQ26" s="529"/>
      <c r="JR26" s="529"/>
      <c r="JS26" s="529"/>
      <c r="JT26" s="529"/>
      <c r="JU26" s="529"/>
      <c r="JV26" s="529"/>
      <c r="JW26" s="529"/>
      <c r="JX26" s="529"/>
      <c r="JY26" s="529"/>
      <c r="JZ26" s="529"/>
      <c r="KA26" s="529"/>
      <c r="KB26" s="529"/>
      <c r="KC26" s="529"/>
      <c r="KD26" s="529"/>
      <c r="KE26" s="529"/>
      <c r="KF26" s="529"/>
      <c r="KG26" s="529"/>
      <c r="KH26" s="529"/>
      <c r="KI26" s="529"/>
      <c r="KJ26" s="529"/>
      <c r="KK26" s="529"/>
      <c r="KL26" s="529"/>
      <c r="KM26" s="529"/>
      <c r="KN26" s="529"/>
      <c r="KO26" s="529"/>
      <c r="KP26" s="529"/>
      <c r="KQ26" s="529"/>
      <c r="KR26" s="529"/>
      <c r="KS26" s="529"/>
      <c r="KT26" s="529"/>
      <c r="KU26" s="529"/>
      <c r="KV26" s="529"/>
      <c r="KW26" s="529"/>
      <c r="KX26" s="529"/>
      <c r="KY26" s="529"/>
      <c r="KZ26" s="529"/>
      <c r="LA26" s="529"/>
      <c r="LB26" s="529"/>
      <c r="LC26" s="529"/>
      <c r="LD26" s="529"/>
      <c r="LE26" s="529"/>
      <c r="LF26" s="529"/>
      <c r="LG26" s="529"/>
      <c r="LH26" s="529"/>
      <c r="LI26" s="529"/>
      <c r="LJ26" s="529"/>
      <c r="LK26" s="529"/>
      <c r="LL26" s="529"/>
      <c r="LM26" s="529"/>
      <c r="LN26" s="529"/>
      <c r="LO26" s="529"/>
      <c r="LP26" s="529"/>
      <c r="LQ26" s="529"/>
      <c r="LR26" s="529"/>
      <c r="LS26" s="529"/>
      <c r="LT26" s="529"/>
      <c r="LU26" s="529"/>
      <c r="LV26" s="529"/>
      <c r="LW26" s="529"/>
      <c r="LX26" s="529"/>
      <c r="LY26" s="529"/>
      <c r="LZ26" s="529"/>
      <c r="MA26" s="529"/>
      <c r="MB26" s="529"/>
      <c r="MC26" s="529"/>
      <c r="MD26" s="529"/>
      <c r="ME26" s="529"/>
      <c r="MF26" s="529"/>
      <c r="MG26" s="529"/>
      <c r="MH26" s="529"/>
      <c r="MI26" s="529"/>
      <c r="MJ26" s="529"/>
      <c r="MK26" s="529"/>
      <c r="ML26" s="529"/>
      <c r="MM26" s="529"/>
      <c r="MN26" s="529"/>
      <c r="MO26" s="529"/>
      <c r="MP26" s="529"/>
      <c r="MQ26" s="529"/>
      <c r="MR26" s="529"/>
      <c r="MS26" s="529"/>
      <c r="MT26" s="529"/>
      <c r="MU26" s="529"/>
      <c r="MV26" s="529"/>
      <c r="MW26" s="529"/>
      <c r="MX26" s="529"/>
      <c r="MY26" s="529"/>
      <c r="MZ26" s="529"/>
      <c r="NA26" s="529"/>
      <c r="NB26" s="529"/>
      <c r="NC26" s="529"/>
      <c r="ND26" s="529"/>
      <c r="NE26" s="529"/>
      <c r="NF26" s="529"/>
      <c r="NG26" s="529"/>
      <c r="NH26" s="529"/>
      <c r="NI26" s="529"/>
      <c r="NJ26" s="529"/>
      <c r="NK26" s="529"/>
      <c r="NL26" s="529"/>
      <c r="NM26" s="529"/>
      <c r="NN26" s="529"/>
      <c r="NO26" s="529"/>
      <c r="NP26" s="529"/>
      <c r="NQ26" s="529"/>
      <c r="NR26" s="529"/>
      <c r="NS26" s="529"/>
      <c r="NT26" s="529"/>
      <c r="NU26" s="529"/>
      <c r="NV26" s="529"/>
      <c r="NW26" s="529"/>
      <c r="NX26" s="529"/>
      <c r="NY26" s="529"/>
      <c r="NZ26" s="529"/>
      <c r="OA26" s="529"/>
      <c r="OB26" s="529"/>
      <c r="OC26" s="529"/>
      <c r="OD26" s="529"/>
      <c r="OE26" s="529"/>
      <c r="OF26" s="529"/>
      <c r="OG26" s="529"/>
      <c r="OH26" s="529"/>
      <c r="OI26" s="529"/>
      <c r="OJ26" s="529"/>
      <c r="OK26" s="529"/>
      <c r="OL26" s="529"/>
      <c r="OM26" s="529"/>
    </row>
    <row r="27" spans="1:403" s="527" customFormat="1" ht="102" customHeight="1" x14ac:dyDescent="0.2">
      <c r="A27" s="538" t="s">
        <v>1426</v>
      </c>
      <c r="B27" s="538" t="s">
        <v>30</v>
      </c>
      <c r="C27" s="1802"/>
      <c r="D27" s="1803"/>
      <c r="E27" s="1803"/>
      <c r="F27" s="736">
        <v>17</v>
      </c>
      <c r="G27" s="539" t="s">
        <v>1458</v>
      </c>
      <c r="H27" s="685" t="s">
        <v>1733</v>
      </c>
      <c r="I27" s="542">
        <v>1</v>
      </c>
      <c r="J27" s="659" t="s">
        <v>1772</v>
      </c>
      <c r="K27" s="685" t="s">
        <v>1750</v>
      </c>
      <c r="L27" s="541">
        <v>43136</v>
      </c>
      <c r="M27" s="541">
        <v>43449</v>
      </c>
      <c r="N27" s="577">
        <f t="shared" si="2"/>
        <v>44.714285714285715</v>
      </c>
      <c r="O27" s="578">
        <v>43649</v>
      </c>
      <c r="P27" s="579">
        <f t="shared" si="3"/>
        <v>28.571428571428577</v>
      </c>
      <c r="Q27" s="566" t="str">
        <f t="shared" ca="1" si="4"/>
        <v>Alerta</v>
      </c>
      <c r="R27" s="580">
        <v>1</v>
      </c>
      <c r="S27" s="581">
        <f t="shared" si="5"/>
        <v>1</v>
      </c>
      <c r="T27" s="578"/>
      <c r="U27" s="567" t="str">
        <f t="shared" si="6"/>
        <v>Cumple</v>
      </c>
      <c r="V27" s="567"/>
      <c r="W27" s="1782"/>
      <c r="X27" s="1791"/>
      <c r="Y27" s="658"/>
      <c r="AD27" s="528"/>
      <c r="DF27" s="529"/>
      <c r="DG27" s="529"/>
      <c r="DH27" s="529"/>
      <c r="DI27" s="529"/>
      <c r="DJ27" s="529"/>
      <c r="DK27" s="529"/>
      <c r="DL27" s="529"/>
      <c r="DM27" s="529"/>
      <c r="DN27" s="529"/>
      <c r="DO27" s="529"/>
      <c r="DP27" s="529"/>
      <c r="DQ27" s="529"/>
      <c r="DR27" s="529"/>
      <c r="DS27" s="529"/>
      <c r="DT27" s="529"/>
      <c r="DU27" s="529"/>
      <c r="DV27" s="529"/>
      <c r="DW27" s="529"/>
      <c r="DX27" s="529"/>
      <c r="DY27" s="529"/>
      <c r="DZ27" s="529"/>
      <c r="EA27" s="529"/>
      <c r="EB27" s="529"/>
      <c r="EC27" s="529"/>
      <c r="ED27" s="529"/>
      <c r="EE27" s="529"/>
      <c r="EF27" s="529"/>
      <c r="EG27" s="529"/>
      <c r="EH27" s="529"/>
      <c r="EI27" s="529"/>
      <c r="EJ27" s="529"/>
      <c r="EK27" s="529"/>
      <c r="EL27" s="529"/>
      <c r="EM27" s="529"/>
      <c r="EN27" s="529"/>
      <c r="EO27" s="529"/>
      <c r="EP27" s="529"/>
      <c r="EQ27" s="529"/>
      <c r="ER27" s="529"/>
      <c r="ES27" s="529"/>
      <c r="ET27" s="529"/>
      <c r="EU27" s="529"/>
      <c r="EV27" s="529"/>
      <c r="EW27" s="529"/>
      <c r="EX27" s="529"/>
      <c r="EY27" s="529"/>
      <c r="EZ27" s="529"/>
      <c r="FA27" s="529"/>
      <c r="FB27" s="529"/>
      <c r="FC27" s="529"/>
      <c r="FD27" s="529"/>
      <c r="FE27" s="529"/>
      <c r="FF27" s="529"/>
      <c r="FG27" s="529"/>
      <c r="FH27" s="529"/>
      <c r="FI27" s="529"/>
      <c r="FJ27" s="529"/>
      <c r="FK27" s="529"/>
      <c r="FL27" s="529"/>
      <c r="FM27" s="529"/>
      <c r="FN27" s="529"/>
      <c r="FO27" s="529"/>
      <c r="FP27" s="529"/>
      <c r="FQ27" s="529"/>
      <c r="FR27" s="529"/>
      <c r="FS27" s="529"/>
      <c r="FT27" s="529"/>
      <c r="FU27" s="529"/>
      <c r="FV27" s="529"/>
      <c r="FW27" s="529"/>
      <c r="FX27" s="529"/>
      <c r="FY27" s="529"/>
      <c r="FZ27" s="529"/>
      <c r="GA27" s="529"/>
      <c r="GB27" s="529"/>
      <c r="GC27" s="529"/>
      <c r="GD27" s="529"/>
      <c r="GE27" s="529"/>
      <c r="GF27" s="529"/>
      <c r="GG27" s="529"/>
      <c r="GH27" s="529"/>
      <c r="GI27" s="529"/>
      <c r="GJ27" s="529"/>
      <c r="GK27" s="529"/>
      <c r="GL27" s="529"/>
      <c r="GM27" s="529"/>
      <c r="GN27" s="529"/>
      <c r="GO27" s="529"/>
      <c r="GP27" s="529"/>
      <c r="GQ27" s="529"/>
      <c r="GR27" s="529"/>
      <c r="GS27" s="529"/>
      <c r="GT27" s="529"/>
      <c r="GU27" s="529"/>
      <c r="GV27" s="529"/>
      <c r="GW27" s="529"/>
      <c r="GX27" s="529"/>
      <c r="GY27" s="529"/>
      <c r="GZ27" s="529"/>
      <c r="HA27" s="529"/>
      <c r="HB27" s="529"/>
      <c r="HC27" s="529"/>
      <c r="HD27" s="529"/>
      <c r="HE27" s="529"/>
      <c r="HF27" s="529"/>
      <c r="HG27" s="529"/>
      <c r="HH27" s="529"/>
      <c r="HI27" s="529"/>
      <c r="HJ27" s="529"/>
      <c r="HK27" s="529"/>
      <c r="HL27" s="529"/>
      <c r="HM27" s="529"/>
      <c r="HN27" s="529"/>
      <c r="HO27" s="529"/>
      <c r="HP27" s="529"/>
      <c r="HQ27" s="529"/>
      <c r="HR27" s="529"/>
      <c r="HS27" s="529"/>
      <c r="HT27" s="529"/>
      <c r="HU27" s="529"/>
      <c r="HV27" s="529"/>
      <c r="HW27" s="529"/>
      <c r="HX27" s="529"/>
      <c r="HY27" s="529"/>
      <c r="HZ27" s="529"/>
      <c r="IA27" s="529"/>
      <c r="IB27" s="529"/>
      <c r="IC27" s="529"/>
      <c r="ID27" s="529"/>
      <c r="IE27" s="529"/>
      <c r="IF27" s="529"/>
      <c r="IG27" s="529"/>
      <c r="IH27" s="529"/>
      <c r="II27" s="529"/>
      <c r="IJ27" s="529"/>
      <c r="IK27" s="529"/>
      <c r="IL27" s="529"/>
      <c r="IM27" s="529"/>
      <c r="IN27" s="529"/>
      <c r="IO27" s="529"/>
      <c r="IP27" s="529"/>
      <c r="IQ27" s="529"/>
      <c r="IR27" s="529"/>
      <c r="IS27" s="529"/>
      <c r="IT27" s="529"/>
      <c r="IU27" s="529"/>
      <c r="IV27" s="529"/>
      <c r="IW27" s="529"/>
      <c r="IX27" s="529"/>
      <c r="IY27" s="529"/>
      <c r="IZ27" s="529"/>
      <c r="JA27" s="529"/>
      <c r="JB27" s="529"/>
      <c r="JC27" s="529"/>
      <c r="JD27" s="529"/>
      <c r="JE27" s="529"/>
      <c r="JF27" s="529"/>
      <c r="JG27" s="529"/>
      <c r="JH27" s="529"/>
      <c r="JI27" s="529"/>
      <c r="JJ27" s="529"/>
      <c r="JK27" s="529"/>
      <c r="JL27" s="529"/>
      <c r="JM27" s="529"/>
      <c r="JN27" s="529"/>
      <c r="JO27" s="529"/>
      <c r="JP27" s="529"/>
      <c r="JQ27" s="529"/>
      <c r="JR27" s="529"/>
      <c r="JS27" s="529"/>
      <c r="JT27" s="529"/>
      <c r="JU27" s="529"/>
      <c r="JV27" s="529"/>
      <c r="JW27" s="529"/>
      <c r="JX27" s="529"/>
      <c r="JY27" s="529"/>
      <c r="JZ27" s="529"/>
      <c r="KA27" s="529"/>
      <c r="KB27" s="529"/>
      <c r="KC27" s="529"/>
      <c r="KD27" s="529"/>
      <c r="KE27" s="529"/>
      <c r="KF27" s="529"/>
      <c r="KG27" s="529"/>
      <c r="KH27" s="529"/>
      <c r="KI27" s="529"/>
      <c r="KJ27" s="529"/>
      <c r="KK27" s="529"/>
      <c r="KL27" s="529"/>
      <c r="KM27" s="529"/>
      <c r="KN27" s="529"/>
      <c r="KO27" s="529"/>
      <c r="KP27" s="529"/>
      <c r="KQ27" s="529"/>
      <c r="KR27" s="529"/>
      <c r="KS27" s="529"/>
      <c r="KT27" s="529"/>
      <c r="KU27" s="529"/>
      <c r="KV27" s="529"/>
      <c r="KW27" s="529"/>
      <c r="KX27" s="529"/>
      <c r="KY27" s="529"/>
      <c r="KZ27" s="529"/>
      <c r="LA27" s="529"/>
      <c r="LB27" s="529"/>
      <c r="LC27" s="529"/>
      <c r="LD27" s="529"/>
      <c r="LE27" s="529"/>
      <c r="LF27" s="529"/>
      <c r="LG27" s="529"/>
      <c r="LH27" s="529"/>
      <c r="LI27" s="529"/>
      <c r="LJ27" s="529"/>
      <c r="LK27" s="529"/>
      <c r="LL27" s="529"/>
      <c r="LM27" s="529"/>
      <c r="LN27" s="529"/>
      <c r="LO27" s="529"/>
      <c r="LP27" s="529"/>
      <c r="LQ27" s="529"/>
      <c r="LR27" s="529"/>
      <c r="LS27" s="529"/>
      <c r="LT27" s="529"/>
      <c r="LU27" s="529"/>
      <c r="LV27" s="529"/>
      <c r="LW27" s="529"/>
      <c r="LX27" s="529"/>
      <c r="LY27" s="529"/>
      <c r="LZ27" s="529"/>
      <c r="MA27" s="529"/>
      <c r="MB27" s="529"/>
      <c r="MC27" s="529"/>
      <c r="MD27" s="529"/>
      <c r="ME27" s="529"/>
      <c r="MF27" s="529"/>
      <c r="MG27" s="529"/>
      <c r="MH27" s="529"/>
      <c r="MI27" s="529"/>
      <c r="MJ27" s="529"/>
      <c r="MK27" s="529"/>
      <c r="ML27" s="529"/>
      <c r="MM27" s="529"/>
      <c r="MN27" s="529"/>
      <c r="MO27" s="529"/>
      <c r="MP27" s="529"/>
      <c r="MQ27" s="529"/>
      <c r="MR27" s="529"/>
      <c r="MS27" s="529"/>
      <c r="MT27" s="529"/>
      <c r="MU27" s="529"/>
      <c r="MV27" s="529"/>
      <c r="MW27" s="529"/>
      <c r="MX27" s="529"/>
      <c r="MY27" s="529"/>
      <c r="MZ27" s="529"/>
      <c r="NA27" s="529"/>
      <c r="NB27" s="529"/>
      <c r="NC27" s="529"/>
      <c r="ND27" s="529"/>
      <c r="NE27" s="529"/>
      <c r="NF27" s="529"/>
      <c r="NG27" s="529"/>
      <c r="NH27" s="529"/>
      <c r="NI27" s="529"/>
      <c r="NJ27" s="529"/>
      <c r="NK27" s="529"/>
      <c r="NL27" s="529"/>
      <c r="NM27" s="529"/>
      <c r="NN27" s="529"/>
      <c r="NO27" s="529"/>
      <c r="NP27" s="529"/>
      <c r="NQ27" s="529"/>
      <c r="NR27" s="529"/>
      <c r="NS27" s="529"/>
      <c r="NT27" s="529"/>
      <c r="NU27" s="529"/>
      <c r="NV27" s="529"/>
      <c r="NW27" s="529"/>
      <c r="NX27" s="529"/>
      <c r="NY27" s="529"/>
      <c r="NZ27" s="529"/>
      <c r="OA27" s="529"/>
      <c r="OB27" s="529"/>
      <c r="OC27" s="529"/>
      <c r="OD27" s="529"/>
      <c r="OE27" s="529"/>
      <c r="OF27" s="529"/>
      <c r="OG27" s="529"/>
      <c r="OH27" s="529"/>
      <c r="OI27" s="529"/>
      <c r="OJ27" s="529"/>
      <c r="OK27" s="529"/>
      <c r="OL27" s="529"/>
      <c r="OM27" s="529"/>
    </row>
    <row r="28" spans="1:403" s="527" customFormat="1" ht="72" customHeight="1" x14ac:dyDescent="0.2">
      <c r="A28" s="538" t="s">
        <v>1426</v>
      </c>
      <c r="B28" s="538" t="s">
        <v>30</v>
      </c>
      <c r="C28" s="1796"/>
      <c r="D28" s="1798"/>
      <c r="E28" s="1798"/>
      <c r="F28" s="736">
        <v>18</v>
      </c>
      <c r="G28" s="539" t="s">
        <v>1459</v>
      </c>
      <c r="H28" s="685" t="s">
        <v>1734</v>
      </c>
      <c r="I28" s="542">
        <v>1</v>
      </c>
      <c r="J28" s="659" t="s">
        <v>1773</v>
      </c>
      <c r="K28" s="685" t="s">
        <v>1751</v>
      </c>
      <c r="L28" s="541">
        <v>43136</v>
      </c>
      <c r="M28" s="541">
        <v>43449</v>
      </c>
      <c r="N28" s="577">
        <f t="shared" si="2"/>
        <v>44.714285714285715</v>
      </c>
      <c r="O28" s="578">
        <v>43650</v>
      </c>
      <c r="P28" s="579">
        <f t="shared" si="3"/>
        <v>28.714285714285715</v>
      </c>
      <c r="Q28" s="566" t="str">
        <f t="shared" ca="1" si="4"/>
        <v>Alerta</v>
      </c>
      <c r="R28" s="580">
        <v>1</v>
      </c>
      <c r="S28" s="581">
        <f t="shared" si="5"/>
        <v>1</v>
      </c>
      <c r="T28" s="578"/>
      <c r="U28" s="567" t="str">
        <f t="shared" si="6"/>
        <v>Cumple</v>
      </c>
      <c r="V28" s="567"/>
      <c r="W28" s="1783"/>
      <c r="X28" s="1792"/>
      <c r="Y28" s="658"/>
      <c r="AD28" s="528"/>
      <c r="DF28" s="529"/>
      <c r="DG28" s="529"/>
      <c r="DH28" s="529"/>
      <c r="DI28" s="529"/>
      <c r="DJ28" s="529"/>
      <c r="DK28" s="529"/>
      <c r="DL28" s="529"/>
      <c r="DM28" s="529"/>
      <c r="DN28" s="529"/>
      <c r="DO28" s="529"/>
      <c r="DP28" s="529"/>
      <c r="DQ28" s="529"/>
      <c r="DR28" s="529"/>
      <c r="DS28" s="529"/>
      <c r="DT28" s="529"/>
      <c r="DU28" s="529"/>
      <c r="DV28" s="529"/>
      <c r="DW28" s="529"/>
      <c r="DX28" s="529"/>
      <c r="DY28" s="529"/>
      <c r="DZ28" s="529"/>
      <c r="EA28" s="529"/>
      <c r="EB28" s="529"/>
      <c r="EC28" s="529"/>
      <c r="ED28" s="529"/>
      <c r="EE28" s="529"/>
      <c r="EF28" s="529"/>
      <c r="EG28" s="529"/>
      <c r="EH28" s="529"/>
      <c r="EI28" s="529"/>
      <c r="EJ28" s="529"/>
      <c r="EK28" s="529"/>
      <c r="EL28" s="529"/>
      <c r="EM28" s="529"/>
      <c r="EN28" s="529"/>
      <c r="EO28" s="529"/>
      <c r="EP28" s="529"/>
      <c r="EQ28" s="529"/>
      <c r="ER28" s="529"/>
      <c r="ES28" s="529"/>
      <c r="ET28" s="529"/>
      <c r="EU28" s="529"/>
      <c r="EV28" s="529"/>
      <c r="EW28" s="529"/>
      <c r="EX28" s="529"/>
      <c r="EY28" s="529"/>
      <c r="EZ28" s="529"/>
      <c r="FA28" s="529"/>
      <c r="FB28" s="529"/>
      <c r="FC28" s="529"/>
      <c r="FD28" s="529"/>
      <c r="FE28" s="529"/>
      <c r="FF28" s="529"/>
      <c r="FG28" s="529"/>
      <c r="FH28" s="529"/>
      <c r="FI28" s="529"/>
      <c r="FJ28" s="529"/>
      <c r="FK28" s="529"/>
      <c r="FL28" s="529"/>
      <c r="FM28" s="529"/>
      <c r="FN28" s="529"/>
      <c r="FO28" s="529"/>
      <c r="FP28" s="529"/>
      <c r="FQ28" s="529"/>
      <c r="FR28" s="529"/>
      <c r="FS28" s="529"/>
      <c r="FT28" s="529"/>
      <c r="FU28" s="529"/>
      <c r="FV28" s="529"/>
      <c r="FW28" s="529"/>
      <c r="FX28" s="529"/>
      <c r="FY28" s="529"/>
      <c r="FZ28" s="529"/>
      <c r="GA28" s="529"/>
      <c r="GB28" s="529"/>
      <c r="GC28" s="529"/>
      <c r="GD28" s="529"/>
      <c r="GE28" s="529"/>
      <c r="GF28" s="529"/>
      <c r="GG28" s="529"/>
      <c r="GH28" s="529"/>
      <c r="GI28" s="529"/>
      <c r="GJ28" s="529"/>
      <c r="GK28" s="529"/>
      <c r="GL28" s="529"/>
      <c r="GM28" s="529"/>
      <c r="GN28" s="529"/>
      <c r="GO28" s="529"/>
      <c r="GP28" s="529"/>
      <c r="GQ28" s="529"/>
      <c r="GR28" s="529"/>
      <c r="GS28" s="529"/>
      <c r="GT28" s="529"/>
      <c r="GU28" s="529"/>
      <c r="GV28" s="529"/>
      <c r="GW28" s="529"/>
      <c r="GX28" s="529"/>
      <c r="GY28" s="529"/>
      <c r="GZ28" s="529"/>
      <c r="HA28" s="529"/>
      <c r="HB28" s="529"/>
      <c r="HC28" s="529"/>
      <c r="HD28" s="529"/>
      <c r="HE28" s="529"/>
      <c r="HF28" s="529"/>
      <c r="HG28" s="529"/>
      <c r="HH28" s="529"/>
      <c r="HI28" s="529"/>
      <c r="HJ28" s="529"/>
      <c r="HK28" s="529"/>
      <c r="HL28" s="529"/>
      <c r="HM28" s="529"/>
      <c r="HN28" s="529"/>
      <c r="HO28" s="529"/>
      <c r="HP28" s="529"/>
      <c r="HQ28" s="529"/>
      <c r="HR28" s="529"/>
      <c r="HS28" s="529"/>
      <c r="HT28" s="529"/>
      <c r="HU28" s="529"/>
      <c r="HV28" s="529"/>
      <c r="HW28" s="529"/>
      <c r="HX28" s="529"/>
      <c r="HY28" s="529"/>
      <c r="HZ28" s="529"/>
      <c r="IA28" s="529"/>
      <c r="IB28" s="529"/>
      <c r="IC28" s="529"/>
      <c r="ID28" s="529"/>
      <c r="IE28" s="529"/>
      <c r="IF28" s="529"/>
      <c r="IG28" s="529"/>
      <c r="IH28" s="529"/>
      <c r="II28" s="529"/>
      <c r="IJ28" s="529"/>
      <c r="IK28" s="529"/>
      <c r="IL28" s="529"/>
      <c r="IM28" s="529"/>
      <c r="IN28" s="529"/>
      <c r="IO28" s="529"/>
      <c r="IP28" s="529"/>
      <c r="IQ28" s="529"/>
      <c r="IR28" s="529"/>
      <c r="IS28" s="529"/>
      <c r="IT28" s="529"/>
      <c r="IU28" s="529"/>
      <c r="IV28" s="529"/>
      <c r="IW28" s="529"/>
      <c r="IX28" s="529"/>
      <c r="IY28" s="529"/>
      <c r="IZ28" s="529"/>
      <c r="JA28" s="529"/>
      <c r="JB28" s="529"/>
      <c r="JC28" s="529"/>
      <c r="JD28" s="529"/>
      <c r="JE28" s="529"/>
      <c r="JF28" s="529"/>
      <c r="JG28" s="529"/>
      <c r="JH28" s="529"/>
      <c r="JI28" s="529"/>
      <c r="JJ28" s="529"/>
      <c r="JK28" s="529"/>
      <c r="JL28" s="529"/>
      <c r="JM28" s="529"/>
      <c r="JN28" s="529"/>
      <c r="JO28" s="529"/>
      <c r="JP28" s="529"/>
      <c r="JQ28" s="529"/>
      <c r="JR28" s="529"/>
      <c r="JS28" s="529"/>
      <c r="JT28" s="529"/>
      <c r="JU28" s="529"/>
      <c r="JV28" s="529"/>
      <c r="JW28" s="529"/>
      <c r="JX28" s="529"/>
      <c r="JY28" s="529"/>
      <c r="JZ28" s="529"/>
      <c r="KA28" s="529"/>
      <c r="KB28" s="529"/>
      <c r="KC28" s="529"/>
      <c r="KD28" s="529"/>
      <c r="KE28" s="529"/>
      <c r="KF28" s="529"/>
      <c r="KG28" s="529"/>
      <c r="KH28" s="529"/>
      <c r="KI28" s="529"/>
      <c r="KJ28" s="529"/>
      <c r="KK28" s="529"/>
      <c r="KL28" s="529"/>
      <c r="KM28" s="529"/>
      <c r="KN28" s="529"/>
      <c r="KO28" s="529"/>
      <c r="KP28" s="529"/>
      <c r="KQ28" s="529"/>
      <c r="KR28" s="529"/>
      <c r="KS28" s="529"/>
      <c r="KT28" s="529"/>
      <c r="KU28" s="529"/>
      <c r="KV28" s="529"/>
      <c r="KW28" s="529"/>
      <c r="KX28" s="529"/>
      <c r="KY28" s="529"/>
      <c r="KZ28" s="529"/>
      <c r="LA28" s="529"/>
      <c r="LB28" s="529"/>
      <c r="LC28" s="529"/>
      <c r="LD28" s="529"/>
      <c r="LE28" s="529"/>
      <c r="LF28" s="529"/>
      <c r="LG28" s="529"/>
      <c r="LH28" s="529"/>
      <c r="LI28" s="529"/>
      <c r="LJ28" s="529"/>
      <c r="LK28" s="529"/>
      <c r="LL28" s="529"/>
      <c r="LM28" s="529"/>
      <c r="LN28" s="529"/>
      <c r="LO28" s="529"/>
      <c r="LP28" s="529"/>
      <c r="LQ28" s="529"/>
      <c r="LR28" s="529"/>
      <c r="LS28" s="529"/>
      <c r="LT28" s="529"/>
      <c r="LU28" s="529"/>
      <c r="LV28" s="529"/>
      <c r="LW28" s="529"/>
      <c r="LX28" s="529"/>
      <c r="LY28" s="529"/>
      <c r="LZ28" s="529"/>
      <c r="MA28" s="529"/>
      <c r="MB28" s="529"/>
      <c r="MC28" s="529"/>
      <c r="MD28" s="529"/>
      <c r="ME28" s="529"/>
      <c r="MF28" s="529"/>
      <c r="MG28" s="529"/>
      <c r="MH28" s="529"/>
      <c r="MI28" s="529"/>
      <c r="MJ28" s="529"/>
      <c r="MK28" s="529"/>
      <c r="ML28" s="529"/>
      <c r="MM28" s="529"/>
      <c r="MN28" s="529"/>
      <c r="MO28" s="529"/>
      <c r="MP28" s="529"/>
      <c r="MQ28" s="529"/>
      <c r="MR28" s="529"/>
      <c r="MS28" s="529"/>
      <c r="MT28" s="529"/>
      <c r="MU28" s="529"/>
      <c r="MV28" s="529"/>
      <c r="MW28" s="529"/>
      <c r="MX28" s="529"/>
      <c r="MY28" s="529"/>
      <c r="MZ28" s="529"/>
      <c r="NA28" s="529"/>
      <c r="NB28" s="529"/>
      <c r="NC28" s="529"/>
      <c r="ND28" s="529"/>
      <c r="NE28" s="529"/>
      <c r="NF28" s="529"/>
      <c r="NG28" s="529"/>
      <c r="NH28" s="529"/>
      <c r="NI28" s="529"/>
      <c r="NJ28" s="529"/>
      <c r="NK28" s="529"/>
      <c r="NL28" s="529"/>
      <c r="NM28" s="529"/>
      <c r="NN28" s="529"/>
      <c r="NO28" s="529"/>
      <c r="NP28" s="529"/>
      <c r="NQ28" s="529"/>
      <c r="NR28" s="529"/>
      <c r="NS28" s="529"/>
      <c r="NT28" s="529"/>
      <c r="NU28" s="529"/>
      <c r="NV28" s="529"/>
      <c r="NW28" s="529"/>
      <c r="NX28" s="529"/>
      <c r="NY28" s="529"/>
      <c r="NZ28" s="529"/>
      <c r="OA28" s="529"/>
      <c r="OB28" s="529"/>
      <c r="OC28" s="529"/>
      <c r="OD28" s="529"/>
      <c r="OE28" s="529"/>
      <c r="OF28" s="529"/>
      <c r="OG28" s="529"/>
      <c r="OH28" s="529"/>
      <c r="OI28" s="529"/>
      <c r="OJ28" s="529"/>
      <c r="OK28" s="529"/>
      <c r="OL28" s="529"/>
      <c r="OM28" s="529"/>
    </row>
    <row r="29" spans="1:403" s="527" customFormat="1" ht="90" customHeight="1" x14ac:dyDescent="0.2">
      <c r="A29" s="538" t="s">
        <v>1426</v>
      </c>
      <c r="B29" s="538" t="s">
        <v>30</v>
      </c>
      <c r="C29" s="1795" t="s">
        <v>1460</v>
      </c>
      <c r="D29" s="1797" t="s">
        <v>1461</v>
      </c>
      <c r="E29" s="1797" t="s">
        <v>1462</v>
      </c>
      <c r="F29" s="736">
        <v>19</v>
      </c>
      <c r="G29" s="539" t="s">
        <v>1463</v>
      </c>
      <c r="H29" s="685" t="s">
        <v>1735</v>
      </c>
      <c r="I29" s="544">
        <v>1</v>
      </c>
      <c r="J29" s="659" t="s">
        <v>1774</v>
      </c>
      <c r="K29" s="685" t="s">
        <v>1750</v>
      </c>
      <c r="L29" s="541">
        <v>43374</v>
      </c>
      <c r="M29" s="541">
        <v>43448</v>
      </c>
      <c r="N29" s="577">
        <f t="shared" si="2"/>
        <v>10.571428571428571</v>
      </c>
      <c r="O29" s="578">
        <v>43651</v>
      </c>
      <c r="P29" s="579">
        <f t="shared" si="3"/>
        <v>29</v>
      </c>
      <c r="Q29" s="566" t="str">
        <f t="shared" ca="1" si="4"/>
        <v>Alerta</v>
      </c>
      <c r="R29" s="580">
        <v>0.4</v>
      </c>
      <c r="S29" s="581">
        <f t="shared" si="5"/>
        <v>0.4</v>
      </c>
      <c r="T29" s="578"/>
      <c r="U29" s="567" t="str">
        <f t="shared" si="6"/>
        <v>Cumple</v>
      </c>
      <c r="V29" s="567"/>
      <c r="W29" s="1781" t="s">
        <v>2315</v>
      </c>
      <c r="X29" s="1784" t="s">
        <v>2068</v>
      </c>
      <c r="Y29" s="658" t="s">
        <v>1698</v>
      </c>
      <c r="AD29" s="528"/>
      <c r="DF29" s="529"/>
      <c r="DG29" s="529"/>
      <c r="DH29" s="529"/>
      <c r="DI29" s="529"/>
      <c r="DJ29" s="529"/>
      <c r="DK29" s="529"/>
      <c r="DL29" s="529"/>
      <c r="DM29" s="529"/>
      <c r="DN29" s="529"/>
      <c r="DO29" s="529"/>
      <c r="DP29" s="529"/>
      <c r="DQ29" s="529"/>
      <c r="DR29" s="529"/>
      <c r="DS29" s="529"/>
      <c r="DT29" s="529"/>
      <c r="DU29" s="529"/>
      <c r="DV29" s="529"/>
      <c r="DW29" s="529"/>
      <c r="DX29" s="529"/>
      <c r="DY29" s="529"/>
      <c r="DZ29" s="529"/>
      <c r="EA29" s="529"/>
      <c r="EB29" s="529"/>
      <c r="EC29" s="529"/>
      <c r="ED29" s="529"/>
      <c r="EE29" s="529"/>
      <c r="EF29" s="529"/>
      <c r="EG29" s="529"/>
      <c r="EH29" s="529"/>
      <c r="EI29" s="529"/>
      <c r="EJ29" s="529"/>
      <c r="EK29" s="529"/>
      <c r="EL29" s="529"/>
      <c r="EM29" s="529"/>
      <c r="EN29" s="529"/>
      <c r="EO29" s="529"/>
      <c r="EP29" s="529"/>
      <c r="EQ29" s="529"/>
      <c r="ER29" s="529"/>
      <c r="ES29" s="529"/>
      <c r="ET29" s="529"/>
      <c r="EU29" s="529"/>
      <c r="EV29" s="529"/>
      <c r="EW29" s="529"/>
      <c r="EX29" s="529"/>
      <c r="EY29" s="529"/>
      <c r="EZ29" s="529"/>
      <c r="FA29" s="529"/>
      <c r="FB29" s="529"/>
      <c r="FC29" s="529"/>
      <c r="FD29" s="529"/>
      <c r="FE29" s="529"/>
      <c r="FF29" s="529"/>
      <c r="FG29" s="529"/>
      <c r="FH29" s="529"/>
      <c r="FI29" s="529"/>
      <c r="FJ29" s="529"/>
      <c r="FK29" s="529"/>
      <c r="FL29" s="529"/>
      <c r="FM29" s="529"/>
      <c r="FN29" s="529"/>
      <c r="FO29" s="529"/>
      <c r="FP29" s="529"/>
      <c r="FQ29" s="529"/>
      <c r="FR29" s="529"/>
      <c r="FS29" s="529"/>
      <c r="FT29" s="529"/>
      <c r="FU29" s="529"/>
      <c r="FV29" s="529"/>
      <c r="FW29" s="529"/>
      <c r="FX29" s="529"/>
      <c r="FY29" s="529"/>
      <c r="FZ29" s="529"/>
      <c r="GA29" s="529"/>
      <c r="GB29" s="529"/>
      <c r="GC29" s="529"/>
      <c r="GD29" s="529"/>
      <c r="GE29" s="529"/>
      <c r="GF29" s="529"/>
      <c r="GG29" s="529"/>
      <c r="GH29" s="529"/>
      <c r="GI29" s="529"/>
      <c r="GJ29" s="529"/>
      <c r="GK29" s="529"/>
      <c r="GL29" s="529"/>
      <c r="GM29" s="529"/>
      <c r="GN29" s="529"/>
      <c r="GO29" s="529"/>
      <c r="GP29" s="529"/>
      <c r="GQ29" s="529"/>
      <c r="GR29" s="529"/>
      <c r="GS29" s="529"/>
      <c r="GT29" s="529"/>
      <c r="GU29" s="529"/>
      <c r="GV29" s="529"/>
      <c r="GW29" s="529"/>
      <c r="GX29" s="529"/>
      <c r="GY29" s="529"/>
      <c r="GZ29" s="529"/>
      <c r="HA29" s="529"/>
      <c r="HB29" s="529"/>
      <c r="HC29" s="529"/>
      <c r="HD29" s="529"/>
      <c r="HE29" s="529"/>
      <c r="HF29" s="529"/>
      <c r="HG29" s="529"/>
      <c r="HH29" s="529"/>
      <c r="HI29" s="529"/>
      <c r="HJ29" s="529"/>
      <c r="HK29" s="529"/>
      <c r="HL29" s="529"/>
      <c r="HM29" s="529"/>
      <c r="HN29" s="529"/>
      <c r="HO29" s="529"/>
      <c r="HP29" s="529"/>
      <c r="HQ29" s="529"/>
      <c r="HR29" s="529"/>
      <c r="HS29" s="529"/>
      <c r="HT29" s="529"/>
      <c r="HU29" s="529"/>
      <c r="HV29" s="529"/>
      <c r="HW29" s="529"/>
      <c r="HX29" s="529"/>
      <c r="HY29" s="529"/>
      <c r="HZ29" s="529"/>
      <c r="IA29" s="529"/>
      <c r="IB29" s="529"/>
      <c r="IC29" s="529"/>
      <c r="ID29" s="529"/>
      <c r="IE29" s="529"/>
      <c r="IF29" s="529"/>
      <c r="IG29" s="529"/>
      <c r="IH29" s="529"/>
      <c r="II29" s="529"/>
      <c r="IJ29" s="529"/>
      <c r="IK29" s="529"/>
      <c r="IL29" s="529"/>
      <c r="IM29" s="529"/>
      <c r="IN29" s="529"/>
      <c r="IO29" s="529"/>
      <c r="IP29" s="529"/>
      <c r="IQ29" s="529"/>
      <c r="IR29" s="529"/>
      <c r="IS29" s="529"/>
      <c r="IT29" s="529"/>
      <c r="IU29" s="529"/>
      <c r="IV29" s="529"/>
      <c r="IW29" s="529"/>
      <c r="IX29" s="529"/>
      <c r="IY29" s="529"/>
      <c r="IZ29" s="529"/>
      <c r="JA29" s="529"/>
      <c r="JB29" s="529"/>
      <c r="JC29" s="529"/>
      <c r="JD29" s="529"/>
      <c r="JE29" s="529"/>
      <c r="JF29" s="529"/>
      <c r="JG29" s="529"/>
      <c r="JH29" s="529"/>
      <c r="JI29" s="529"/>
      <c r="JJ29" s="529"/>
      <c r="JK29" s="529"/>
      <c r="JL29" s="529"/>
      <c r="JM29" s="529"/>
      <c r="JN29" s="529"/>
      <c r="JO29" s="529"/>
      <c r="JP29" s="529"/>
      <c r="JQ29" s="529"/>
      <c r="JR29" s="529"/>
      <c r="JS29" s="529"/>
      <c r="JT29" s="529"/>
      <c r="JU29" s="529"/>
      <c r="JV29" s="529"/>
      <c r="JW29" s="529"/>
      <c r="JX29" s="529"/>
      <c r="JY29" s="529"/>
      <c r="JZ29" s="529"/>
      <c r="KA29" s="529"/>
      <c r="KB29" s="529"/>
      <c r="KC29" s="529"/>
      <c r="KD29" s="529"/>
      <c r="KE29" s="529"/>
      <c r="KF29" s="529"/>
      <c r="KG29" s="529"/>
      <c r="KH29" s="529"/>
      <c r="KI29" s="529"/>
      <c r="KJ29" s="529"/>
      <c r="KK29" s="529"/>
      <c r="KL29" s="529"/>
      <c r="KM29" s="529"/>
      <c r="KN29" s="529"/>
      <c r="KO29" s="529"/>
      <c r="KP29" s="529"/>
      <c r="KQ29" s="529"/>
      <c r="KR29" s="529"/>
      <c r="KS29" s="529"/>
      <c r="KT29" s="529"/>
      <c r="KU29" s="529"/>
      <c r="KV29" s="529"/>
      <c r="KW29" s="529"/>
      <c r="KX29" s="529"/>
      <c r="KY29" s="529"/>
      <c r="KZ29" s="529"/>
      <c r="LA29" s="529"/>
      <c r="LB29" s="529"/>
      <c r="LC29" s="529"/>
      <c r="LD29" s="529"/>
      <c r="LE29" s="529"/>
      <c r="LF29" s="529"/>
      <c r="LG29" s="529"/>
      <c r="LH29" s="529"/>
      <c r="LI29" s="529"/>
      <c r="LJ29" s="529"/>
      <c r="LK29" s="529"/>
      <c r="LL29" s="529"/>
      <c r="LM29" s="529"/>
      <c r="LN29" s="529"/>
      <c r="LO29" s="529"/>
      <c r="LP29" s="529"/>
      <c r="LQ29" s="529"/>
      <c r="LR29" s="529"/>
      <c r="LS29" s="529"/>
      <c r="LT29" s="529"/>
      <c r="LU29" s="529"/>
      <c r="LV29" s="529"/>
      <c r="LW29" s="529"/>
      <c r="LX29" s="529"/>
      <c r="LY29" s="529"/>
      <c r="LZ29" s="529"/>
      <c r="MA29" s="529"/>
      <c r="MB29" s="529"/>
      <c r="MC29" s="529"/>
      <c r="MD29" s="529"/>
      <c r="ME29" s="529"/>
      <c r="MF29" s="529"/>
      <c r="MG29" s="529"/>
      <c r="MH29" s="529"/>
      <c r="MI29" s="529"/>
      <c r="MJ29" s="529"/>
      <c r="MK29" s="529"/>
      <c r="ML29" s="529"/>
      <c r="MM29" s="529"/>
      <c r="MN29" s="529"/>
      <c r="MO29" s="529"/>
      <c r="MP29" s="529"/>
      <c r="MQ29" s="529"/>
      <c r="MR29" s="529"/>
      <c r="MS29" s="529"/>
      <c r="MT29" s="529"/>
      <c r="MU29" s="529"/>
      <c r="MV29" s="529"/>
      <c r="MW29" s="529"/>
      <c r="MX29" s="529"/>
      <c r="MY29" s="529"/>
      <c r="MZ29" s="529"/>
      <c r="NA29" s="529"/>
      <c r="NB29" s="529"/>
      <c r="NC29" s="529"/>
      <c r="ND29" s="529"/>
      <c r="NE29" s="529"/>
      <c r="NF29" s="529"/>
      <c r="NG29" s="529"/>
      <c r="NH29" s="529"/>
      <c r="NI29" s="529"/>
      <c r="NJ29" s="529"/>
      <c r="NK29" s="529"/>
      <c r="NL29" s="529"/>
      <c r="NM29" s="529"/>
      <c r="NN29" s="529"/>
      <c r="NO29" s="529"/>
      <c r="NP29" s="529"/>
      <c r="NQ29" s="529"/>
      <c r="NR29" s="529"/>
      <c r="NS29" s="529"/>
      <c r="NT29" s="529"/>
      <c r="NU29" s="529"/>
      <c r="NV29" s="529"/>
      <c r="NW29" s="529"/>
      <c r="NX29" s="529"/>
      <c r="NY29" s="529"/>
      <c r="NZ29" s="529"/>
      <c r="OA29" s="529"/>
      <c r="OB29" s="529"/>
      <c r="OC29" s="529"/>
      <c r="OD29" s="529"/>
      <c r="OE29" s="529"/>
      <c r="OF29" s="529"/>
      <c r="OG29" s="529"/>
      <c r="OH29" s="529"/>
      <c r="OI29" s="529"/>
      <c r="OJ29" s="529"/>
      <c r="OK29" s="529"/>
      <c r="OL29" s="529"/>
      <c r="OM29" s="529"/>
    </row>
    <row r="30" spans="1:403" s="527" customFormat="1" ht="88.5" customHeight="1" x14ac:dyDescent="0.2">
      <c r="A30" s="538" t="s">
        <v>1426</v>
      </c>
      <c r="B30" s="538" t="s">
        <v>30</v>
      </c>
      <c r="C30" s="1802"/>
      <c r="D30" s="1803"/>
      <c r="E30" s="1803"/>
      <c r="F30" s="736">
        <v>20</v>
      </c>
      <c r="G30" s="539" t="s">
        <v>1464</v>
      </c>
      <c r="H30" s="685" t="s">
        <v>1736</v>
      </c>
      <c r="I30" s="544">
        <v>1</v>
      </c>
      <c r="J30" s="659" t="s">
        <v>1774</v>
      </c>
      <c r="K30" s="685" t="s">
        <v>1750</v>
      </c>
      <c r="L30" s="541">
        <v>43374</v>
      </c>
      <c r="M30" s="541">
        <v>43448</v>
      </c>
      <c r="N30" s="577">
        <f t="shared" si="2"/>
        <v>10.571428571428571</v>
      </c>
      <c r="O30" s="578">
        <v>43652</v>
      </c>
      <c r="P30" s="579">
        <f t="shared" si="3"/>
        <v>29.142857142857146</v>
      </c>
      <c r="Q30" s="566" t="str">
        <f t="shared" ca="1" si="4"/>
        <v>Alerta</v>
      </c>
      <c r="R30" s="580">
        <v>0.4</v>
      </c>
      <c r="S30" s="581">
        <f t="shared" si="5"/>
        <v>0.4</v>
      </c>
      <c r="T30" s="578"/>
      <c r="U30" s="567" t="str">
        <f t="shared" si="6"/>
        <v>Cumple</v>
      </c>
      <c r="V30" s="567"/>
      <c r="W30" s="1782"/>
      <c r="X30" s="1785"/>
      <c r="Y30" s="658"/>
      <c r="AD30" s="528"/>
      <c r="DF30" s="529"/>
      <c r="DG30" s="529"/>
      <c r="DH30" s="529"/>
      <c r="DI30" s="529"/>
      <c r="DJ30" s="529"/>
      <c r="DK30" s="529"/>
      <c r="DL30" s="529"/>
      <c r="DM30" s="529"/>
      <c r="DN30" s="529"/>
      <c r="DO30" s="529"/>
      <c r="DP30" s="529"/>
      <c r="DQ30" s="529"/>
      <c r="DR30" s="529"/>
      <c r="DS30" s="529"/>
      <c r="DT30" s="529"/>
      <c r="DU30" s="529"/>
      <c r="DV30" s="529"/>
      <c r="DW30" s="529"/>
      <c r="DX30" s="529"/>
      <c r="DY30" s="529"/>
      <c r="DZ30" s="529"/>
      <c r="EA30" s="529"/>
      <c r="EB30" s="529"/>
      <c r="EC30" s="529"/>
      <c r="ED30" s="529"/>
      <c r="EE30" s="529"/>
      <c r="EF30" s="529"/>
      <c r="EG30" s="529"/>
      <c r="EH30" s="529"/>
      <c r="EI30" s="529"/>
      <c r="EJ30" s="529"/>
      <c r="EK30" s="529"/>
      <c r="EL30" s="529"/>
      <c r="EM30" s="529"/>
      <c r="EN30" s="529"/>
      <c r="EO30" s="529"/>
      <c r="EP30" s="529"/>
      <c r="EQ30" s="529"/>
      <c r="ER30" s="529"/>
      <c r="ES30" s="529"/>
      <c r="ET30" s="529"/>
      <c r="EU30" s="529"/>
      <c r="EV30" s="529"/>
      <c r="EW30" s="529"/>
      <c r="EX30" s="529"/>
      <c r="EY30" s="529"/>
      <c r="EZ30" s="529"/>
      <c r="FA30" s="529"/>
      <c r="FB30" s="529"/>
      <c r="FC30" s="529"/>
      <c r="FD30" s="529"/>
      <c r="FE30" s="529"/>
      <c r="FF30" s="529"/>
      <c r="FG30" s="529"/>
      <c r="FH30" s="529"/>
      <c r="FI30" s="529"/>
      <c r="FJ30" s="529"/>
      <c r="FK30" s="529"/>
      <c r="FL30" s="529"/>
      <c r="FM30" s="529"/>
      <c r="FN30" s="529"/>
      <c r="FO30" s="529"/>
      <c r="FP30" s="529"/>
      <c r="FQ30" s="529"/>
      <c r="FR30" s="529"/>
      <c r="FS30" s="529"/>
      <c r="FT30" s="529"/>
      <c r="FU30" s="529"/>
      <c r="FV30" s="529"/>
      <c r="FW30" s="529"/>
      <c r="FX30" s="529"/>
      <c r="FY30" s="529"/>
      <c r="FZ30" s="529"/>
      <c r="GA30" s="529"/>
      <c r="GB30" s="529"/>
      <c r="GC30" s="529"/>
      <c r="GD30" s="529"/>
      <c r="GE30" s="529"/>
      <c r="GF30" s="529"/>
      <c r="GG30" s="529"/>
      <c r="GH30" s="529"/>
      <c r="GI30" s="529"/>
      <c r="GJ30" s="529"/>
      <c r="GK30" s="529"/>
      <c r="GL30" s="529"/>
      <c r="GM30" s="529"/>
      <c r="GN30" s="529"/>
      <c r="GO30" s="529"/>
      <c r="GP30" s="529"/>
      <c r="GQ30" s="529"/>
      <c r="GR30" s="529"/>
      <c r="GS30" s="529"/>
      <c r="GT30" s="529"/>
      <c r="GU30" s="529"/>
      <c r="GV30" s="529"/>
      <c r="GW30" s="529"/>
      <c r="GX30" s="529"/>
      <c r="GY30" s="529"/>
      <c r="GZ30" s="529"/>
      <c r="HA30" s="529"/>
      <c r="HB30" s="529"/>
      <c r="HC30" s="529"/>
      <c r="HD30" s="529"/>
      <c r="HE30" s="529"/>
      <c r="HF30" s="529"/>
      <c r="HG30" s="529"/>
      <c r="HH30" s="529"/>
      <c r="HI30" s="529"/>
      <c r="HJ30" s="529"/>
      <c r="HK30" s="529"/>
      <c r="HL30" s="529"/>
      <c r="HM30" s="529"/>
      <c r="HN30" s="529"/>
      <c r="HO30" s="529"/>
      <c r="HP30" s="529"/>
      <c r="HQ30" s="529"/>
      <c r="HR30" s="529"/>
      <c r="HS30" s="529"/>
      <c r="HT30" s="529"/>
      <c r="HU30" s="529"/>
      <c r="HV30" s="529"/>
      <c r="HW30" s="529"/>
      <c r="HX30" s="529"/>
      <c r="HY30" s="529"/>
      <c r="HZ30" s="529"/>
      <c r="IA30" s="529"/>
      <c r="IB30" s="529"/>
      <c r="IC30" s="529"/>
      <c r="ID30" s="529"/>
      <c r="IE30" s="529"/>
      <c r="IF30" s="529"/>
      <c r="IG30" s="529"/>
      <c r="IH30" s="529"/>
      <c r="II30" s="529"/>
      <c r="IJ30" s="529"/>
      <c r="IK30" s="529"/>
      <c r="IL30" s="529"/>
      <c r="IM30" s="529"/>
      <c r="IN30" s="529"/>
      <c r="IO30" s="529"/>
      <c r="IP30" s="529"/>
      <c r="IQ30" s="529"/>
      <c r="IR30" s="529"/>
      <c r="IS30" s="529"/>
      <c r="IT30" s="529"/>
      <c r="IU30" s="529"/>
      <c r="IV30" s="529"/>
      <c r="IW30" s="529"/>
      <c r="IX30" s="529"/>
      <c r="IY30" s="529"/>
      <c r="IZ30" s="529"/>
      <c r="JA30" s="529"/>
      <c r="JB30" s="529"/>
      <c r="JC30" s="529"/>
      <c r="JD30" s="529"/>
      <c r="JE30" s="529"/>
      <c r="JF30" s="529"/>
      <c r="JG30" s="529"/>
      <c r="JH30" s="529"/>
      <c r="JI30" s="529"/>
      <c r="JJ30" s="529"/>
      <c r="JK30" s="529"/>
      <c r="JL30" s="529"/>
      <c r="JM30" s="529"/>
      <c r="JN30" s="529"/>
      <c r="JO30" s="529"/>
      <c r="JP30" s="529"/>
      <c r="JQ30" s="529"/>
      <c r="JR30" s="529"/>
      <c r="JS30" s="529"/>
      <c r="JT30" s="529"/>
      <c r="JU30" s="529"/>
      <c r="JV30" s="529"/>
      <c r="JW30" s="529"/>
      <c r="JX30" s="529"/>
      <c r="JY30" s="529"/>
      <c r="JZ30" s="529"/>
      <c r="KA30" s="529"/>
      <c r="KB30" s="529"/>
      <c r="KC30" s="529"/>
      <c r="KD30" s="529"/>
      <c r="KE30" s="529"/>
      <c r="KF30" s="529"/>
      <c r="KG30" s="529"/>
      <c r="KH30" s="529"/>
      <c r="KI30" s="529"/>
      <c r="KJ30" s="529"/>
      <c r="KK30" s="529"/>
      <c r="KL30" s="529"/>
      <c r="KM30" s="529"/>
      <c r="KN30" s="529"/>
      <c r="KO30" s="529"/>
      <c r="KP30" s="529"/>
      <c r="KQ30" s="529"/>
      <c r="KR30" s="529"/>
      <c r="KS30" s="529"/>
      <c r="KT30" s="529"/>
      <c r="KU30" s="529"/>
      <c r="KV30" s="529"/>
      <c r="KW30" s="529"/>
      <c r="KX30" s="529"/>
      <c r="KY30" s="529"/>
      <c r="KZ30" s="529"/>
      <c r="LA30" s="529"/>
      <c r="LB30" s="529"/>
      <c r="LC30" s="529"/>
      <c r="LD30" s="529"/>
      <c r="LE30" s="529"/>
      <c r="LF30" s="529"/>
      <c r="LG30" s="529"/>
      <c r="LH30" s="529"/>
      <c r="LI30" s="529"/>
      <c r="LJ30" s="529"/>
      <c r="LK30" s="529"/>
      <c r="LL30" s="529"/>
      <c r="LM30" s="529"/>
      <c r="LN30" s="529"/>
      <c r="LO30" s="529"/>
      <c r="LP30" s="529"/>
      <c r="LQ30" s="529"/>
      <c r="LR30" s="529"/>
      <c r="LS30" s="529"/>
      <c r="LT30" s="529"/>
      <c r="LU30" s="529"/>
      <c r="LV30" s="529"/>
      <c r="LW30" s="529"/>
      <c r="LX30" s="529"/>
      <c r="LY30" s="529"/>
      <c r="LZ30" s="529"/>
      <c r="MA30" s="529"/>
      <c r="MB30" s="529"/>
      <c r="MC30" s="529"/>
      <c r="MD30" s="529"/>
      <c r="ME30" s="529"/>
      <c r="MF30" s="529"/>
      <c r="MG30" s="529"/>
      <c r="MH30" s="529"/>
      <c r="MI30" s="529"/>
      <c r="MJ30" s="529"/>
      <c r="MK30" s="529"/>
      <c r="ML30" s="529"/>
      <c r="MM30" s="529"/>
      <c r="MN30" s="529"/>
      <c r="MO30" s="529"/>
      <c r="MP30" s="529"/>
      <c r="MQ30" s="529"/>
      <c r="MR30" s="529"/>
      <c r="MS30" s="529"/>
      <c r="MT30" s="529"/>
      <c r="MU30" s="529"/>
      <c r="MV30" s="529"/>
      <c r="MW30" s="529"/>
      <c r="MX30" s="529"/>
      <c r="MY30" s="529"/>
      <c r="MZ30" s="529"/>
      <c r="NA30" s="529"/>
      <c r="NB30" s="529"/>
      <c r="NC30" s="529"/>
      <c r="ND30" s="529"/>
      <c r="NE30" s="529"/>
      <c r="NF30" s="529"/>
      <c r="NG30" s="529"/>
      <c r="NH30" s="529"/>
      <c r="NI30" s="529"/>
      <c r="NJ30" s="529"/>
      <c r="NK30" s="529"/>
      <c r="NL30" s="529"/>
      <c r="NM30" s="529"/>
      <c r="NN30" s="529"/>
      <c r="NO30" s="529"/>
      <c r="NP30" s="529"/>
      <c r="NQ30" s="529"/>
      <c r="NR30" s="529"/>
      <c r="NS30" s="529"/>
      <c r="NT30" s="529"/>
      <c r="NU30" s="529"/>
      <c r="NV30" s="529"/>
      <c r="NW30" s="529"/>
      <c r="NX30" s="529"/>
      <c r="NY30" s="529"/>
      <c r="NZ30" s="529"/>
      <c r="OA30" s="529"/>
      <c r="OB30" s="529"/>
      <c r="OC30" s="529"/>
      <c r="OD30" s="529"/>
      <c r="OE30" s="529"/>
      <c r="OF30" s="529"/>
      <c r="OG30" s="529"/>
      <c r="OH30" s="529"/>
      <c r="OI30" s="529"/>
      <c r="OJ30" s="529"/>
      <c r="OK30" s="529"/>
      <c r="OL30" s="529"/>
      <c r="OM30" s="529"/>
    </row>
    <row r="31" spans="1:403" s="527" customFormat="1" ht="75" customHeight="1" x14ac:dyDescent="0.2">
      <c r="A31" s="538" t="s">
        <v>1426</v>
      </c>
      <c r="B31" s="538" t="s">
        <v>30</v>
      </c>
      <c r="C31" s="1796"/>
      <c r="D31" s="1798"/>
      <c r="E31" s="1798"/>
      <c r="F31" s="736">
        <v>21</v>
      </c>
      <c r="G31" s="539" t="s">
        <v>1465</v>
      </c>
      <c r="H31" s="685" t="s">
        <v>1737</v>
      </c>
      <c r="I31" s="544">
        <v>1</v>
      </c>
      <c r="J31" s="659" t="s">
        <v>1774</v>
      </c>
      <c r="K31" s="685" t="s">
        <v>1750</v>
      </c>
      <c r="L31" s="541">
        <v>43374</v>
      </c>
      <c r="M31" s="541">
        <v>43448</v>
      </c>
      <c r="N31" s="577">
        <f t="shared" si="2"/>
        <v>10.571428571428571</v>
      </c>
      <c r="O31" s="578">
        <v>43653</v>
      </c>
      <c r="P31" s="579">
        <f t="shared" si="3"/>
        <v>29.285714285714285</v>
      </c>
      <c r="Q31" s="566" t="str">
        <f t="shared" ca="1" si="4"/>
        <v>Alerta</v>
      </c>
      <c r="R31" s="580">
        <v>0.4</v>
      </c>
      <c r="S31" s="581">
        <f t="shared" si="5"/>
        <v>0.4</v>
      </c>
      <c r="T31" s="578"/>
      <c r="U31" s="567" t="str">
        <f t="shared" si="6"/>
        <v>Cumple</v>
      </c>
      <c r="V31" s="567"/>
      <c r="W31" s="1783"/>
      <c r="X31" s="1786"/>
      <c r="Y31" s="658"/>
      <c r="AD31" s="528"/>
      <c r="DF31" s="529"/>
      <c r="DG31" s="529"/>
      <c r="DH31" s="529"/>
      <c r="DI31" s="529"/>
      <c r="DJ31" s="529"/>
      <c r="DK31" s="529"/>
      <c r="DL31" s="529"/>
      <c r="DM31" s="529"/>
      <c r="DN31" s="529"/>
      <c r="DO31" s="529"/>
      <c r="DP31" s="529"/>
      <c r="DQ31" s="529"/>
      <c r="DR31" s="529"/>
      <c r="DS31" s="529"/>
      <c r="DT31" s="529"/>
      <c r="DU31" s="529"/>
      <c r="DV31" s="529"/>
      <c r="DW31" s="529"/>
      <c r="DX31" s="529"/>
      <c r="DY31" s="529"/>
      <c r="DZ31" s="529"/>
      <c r="EA31" s="529"/>
      <c r="EB31" s="529"/>
      <c r="EC31" s="529"/>
      <c r="ED31" s="529"/>
      <c r="EE31" s="529"/>
      <c r="EF31" s="529"/>
      <c r="EG31" s="529"/>
      <c r="EH31" s="529"/>
      <c r="EI31" s="529"/>
      <c r="EJ31" s="529"/>
      <c r="EK31" s="529"/>
      <c r="EL31" s="529"/>
      <c r="EM31" s="529"/>
      <c r="EN31" s="529"/>
      <c r="EO31" s="529"/>
      <c r="EP31" s="529"/>
      <c r="EQ31" s="529"/>
      <c r="ER31" s="529"/>
      <c r="ES31" s="529"/>
      <c r="ET31" s="529"/>
      <c r="EU31" s="529"/>
      <c r="EV31" s="529"/>
      <c r="EW31" s="529"/>
      <c r="EX31" s="529"/>
      <c r="EY31" s="529"/>
      <c r="EZ31" s="529"/>
      <c r="FA31" s="529"/>
      <c r="FB31" s="529"/>
      <c r="FC31" s="529"/>
      <c r="FD31" s="529"/>
      <c r="FE31" s="529"/>
      <c r="FF31" s="529"/>
      <c r="FG31" s="529"/>
      <c r="FH31" s="529"/>
      <c r="FI31" s="529"/>
      <c r="FJ31" s="529"/>
      <c r="FK31" s="529"/>
      <c r="FL31" s="529"/>
      <c r="FM31" s="529"/>
      <c r="FN31" s="529"/>
      <c r="FO31" s="529"/>
      <c r="FP31" s="529"/>
      <c r="FQ31" s="529"/>
      <c r="FR31" s="529"/>
      <c r="FS31" s="529"/>
      <c r="FT31" s="529"/>
      <c r="FU31" s="529"/>
      <c r="FV31" s="529"/>
      <c r="FW31" s="529"/>
      <c r="FX31" s="529"/>
      <c r="FY31" s="529"/>
      <c r="FZ31" s="529"/>
      <c r="GA31" s="529"/>
      <c r="GB31" s="529"/>
      <c r="GC31" s="529"/>
      <c r="GD31" s="529"/>
      <c r="GE31" s="529"/>
      <c r="GF31" s="529"/>
      <c r="GG31" s="529"/>
      <c r="GH31" s="529"/>
      <c r="GI31" s="529"/>
      <c r="GJ31" s="529"/>
      <c r="GK31" s="529"/>
      <c r="GL31" s="529"/>
      <c r="GM31" s="529"/>
      <c r="GN31" s="529"/>
      <c r="GO31" s="529"/>
      <c r="GP31" s="529"/>
      <c r="GQ31" s="529"/>
      <c r="GR31" s="529"/>
      <c r="GS31" s="529"/>
      <c r="GT31" s="529"/>
      <c r="GU31" s="529"/>
      <c r="GV31" s="529"/>
      <c r="GW31" s="529"/>
      <c r="GX31" s="529"/>
      <c r="GY31" s="529"/>
      <c r="GZ31" s="529"/>
      <c r="HA31" s="529"/>
      <c r="HB31" s="529"/>
      <c r="HC31" s="529"/>
      <c r="HD31" s="529"/>
      <c r="HE31" s="529"/>
      <c r="HF31" s="529"/>
      <c r="HG31" s="529"/>
      <c r="HH31" s="529"/>
      <c r="HI31" s="529"/>
      <c r="HJ31" s="529"/>
      <c r="HK31" s="529"/>
      <c r="HL31" s="529"/>
      <c r="HM31" s="529"/>
      <c r="HN31" s="529"/>
      <c r="HO31" s="529"/>
      <c r="HP31" s="529"/>
      <c r="HQ31" s="529"/>
      <c r="HR31" s="529"/>
      <c r="HS31" s="529"/>
      <c r="HT31" s="529"/>
      <c r="HU31" s="529"/>
      <c r="HV31" s="529"/>
      <c r="HW31" s="529"/>
      <c r="HX31" s="529"/>
      <c r="HY31" s="529"/>
      <c r="HZ31" s="529"/>
      <c r="IA31" s="529"/>
      <c r="IB31" s="529"/>
      <c r="IC31" s="529"/>
      <c r="ID31" s="529"/>
      <c r="IE31" s="529"/>
      <c r="IF31" s="529"/>
      <c r="IG31" s="529"/>
      <c r="IH31" s="529"/>
      <c r="II31" s="529"/>
      <c r="IJ31" s="529"/>
      <c r="IK31" s="529"/>
      <c r="IL31" s="529"/>
      <c r="IM31" s="529"/>
      <c r="IN31" s="529"/>
      <c r="IO31" s="529"/>
      <c r="IP31" s="529"/>
      <c r="IQ31" s="529"/>
      <c r="IR31" s="529"/>
      <c r="IS31" s="529"/>
      <c r="IT31" s="529"/>
      <c r="IU31" s="529"/>
      <c r="IV31" s="529"/>
      <c r="IW31" s="529"/>
      <c r="IX31" s="529"/>
      <c r="IY31" s="529"/>
      <c r="IZ31" s="529"/>
      <c r="JA31" s="529"/>
      <c r="JB31" s="529"/>
      <c r="JC31" s="529"/>
      <c r="JD31" s="529"/>
      <c r="JE31" s="529"/>
      <c r="JF31" s="529"/>
      <c r="JG31" s="529"/>
      <c r="JH31" s="529"/>
      <c r="JI31" s="529"/>
      <c r="JJ31" s="529"/>
      <c r="JK31" s="529"/>
      <c r="JL31" s="529"/>
      <c r="JM31" s="529"/>
      <c r="JN31" s="529"/>
      <c r="JO31" s="529"/>
      <c r="JP31" s="529"/>
      <c r="JQ31" s="529"/>
      <c r="JR31" s="529"/>
      <c r="JS31" s="529"/>
      <c r="JT31" s="529"/>
      <c r="JU31" s="529"/>
      <c r="JV31" s="529"/>
      <c r="JW31" s="529"/>
      <c r="JX31" s="529"/>
      <c r="JY31" s="529"/>
      <c r="JZ31" s="529"/>
      <c r="KA31" s="529"/>
      <c r="KB31" s="529"/>
      <c r="KC31" s="529"/>
      <c r="KD31" s="529"/>
      <c r="KE31" s="529"/>
      <c r="KF31" s="529"/>
      <c r="KG31" s="529"/>
      <c r="KH31" s="529"/>
      <c r="KI31" s="529"/>
      <c r="KJ31" s="529"/>
      <c r="KK31" s="529"/>
      <c r="KL31" s="529"/>
      <c r="KM31" s="529"/>
      <c r="KN31" s="529"/>
      <c r="KO31" s="529"/>
      <c r="KP31" s="529"/>
      <c r="KQ31" s="529"/>
      <c r="KR31" s="529"/>
      <c r="KS31" s="529"/>
      <c r="KT31" s="529"/>
      <c r="KU31" s="529"/>
      <c r="KV31" s="529"/>
      <c r="KW31" s="529"/>
      <c r="KX31" s="529"/>
      <c r="KY31" s="529"/>
      <c r="KZ31" s="529"/>
      <c r="LA31" s="529"/>
      <c r="LB31" s="529"/>
      <c r="LC31" s="529"/>
      <c r="LD31" s="529"/>
      <c r="LE31" s="529"/>
      <c r="LF31" s="529"/>
      <c r="LG31" s="529"/>
      <c r="LH31" s="529"/>
      <c r="LI31" s="529"/>
      <c r="LJ31" s="529"/>
      <c r="LK31" s="529"/>
      <c r="LL31" s="529"/>
      <c r="LM31" s="529"/>
      <c r="LN31" s="529"/>
      <c r="LO31" s="529"/>
      <c r="LP31" s="529"/>
      <c r="LQ31" s="529"/>
      <c r="LR31" s="529"/>
      <c r="LS31" s="529"/>
      <c r="LT31" s="529"/>
      <c r="LU31" s="529"/>
      <c r="LV31" s="529"/>
      <c r="LW31" s="529"/>
      <c r="LX31" s="529"/>
      <c r="LY31" s="529"/>
      <c r="LZ31" s="529"/>
      <c r="MA31" s="529"/>
      <c r="MB31" s="529"/>
      <c r="MC31" s="529"/>
      <c r="MD31" s="529"/>
      <c r="ME31" s="529"/>
      <c r="MF31" s="529"/>
      <c r="MG31" s="529"/>
      <c r="MH31" s="529"/>
      <c r="MI31" s="529"/>
      <c r="MJ31" s="529"/>
      <c r="MK31" s="529"/>
      <c r="ML31" s="529"/>
      <c r="MM31" s="529"/>
      <c r="MN31" s="529"/>
      <c r="MO31" s="529"/>
      <c r="MP31" s="529"/>
      <c r="MQ31" s="529"/>
      <c r="MR31" s="529"/>
      <c r="MS31" s="529"/>
      <c r="MT31" s="529"/>
      <c r="MU31" s="529"/>
      <c r="MV31" s="529"/>
      <c r="MW31" s="529"/>
      <c r="MX31" s="529"/>
      <c r="MY31" s="529"/>
      <c r="MZ31" s="529"/>
      <c r="NA31" s="529"/>
      <c r="NB31" s="529"/>
      <c r="NC31" s="529"/>
      <c r="ND31" s="529"/>
      <c r="NE31" s="529"/>
      <c r="NF31" s="529"/>
      <c r="NG31" s="529"/>
      <c r="NH31" s="529"/>
      <c r="NI31" s="529"/>
      <c r="NJ31" s="529"/>
      <c r="NK31" s="529"/>
      <c r="NL31" s="529"/>
      <c r="NM31" s="529"/>
      <c r="NN31" s="529"/>
      <c r="NO31" s="529"/>
      <c r="NP31" s="529"/>
      <c r="NQ31" s="529"/>
      <c r="NR31" s="529"/>
      <c r="NS31" s="529"/>
      <c r="NT31" s="529"/>
      <c r="NU31" s="529"/>
      <c r="NV31" s="529"/>
      <c r="NW31" s="529"/>
      <c r="NX31" s="529"/>
      <c r="NY31" s="529"/>
      <c r="NZ31" s="529"/>
      <c r="OA31" s="529"/>
      <c r="OB31" s="529"/>
      <c r="OC31" s="529"/>
      <c r="OD31" s="529"/>
      <c r="OE31" s="529"/>
      <c r="OF31" s="529"/>
      <c r="OG31" s="529"/>
      <c r="OH31" s="529"/>
      <c r="OI31" s="529"/>
      <c r="OJ31" s="529"/>
      <c r="OK31" s="529"/>
      <c r="OL31" s="529"/>
      <c r="OM31" s="529"/>
    </row>
    <row r="32" spans="1:403" s="527" customFormat="1" ht="105" customHeight="1" x14ac:dyDescent="0.2">
      <c r="A32" s="538" t="s">
        <v>1426</v>
      </c>
      <c r="B32" s="538" t="s">
        <v>30</v>
      </c>
      <c r="C32" s="1167" t="s">
        <v>1466</v>
      </c>
      <c r="D32" s="1168" t="s">
        <v>1467</v>
      </c>
      <c r="E32" s="1168" t="s">
        <v>1468</v>
      </c>
      <c r="F32" s="736">
        <v>22</v>
      </c>
      <c r="G32" s="540" t="s">
        <v>1469</v>
      </c>
      <c r="H32" s="542" t="s">
        <v>1738</v>
      </c>
      <c r="I32" s="542">
        <v>1</v>
      </c>
      <c r="J32" s="659"/>
      <c r="K32" s="685" t="s">
        <v>1748</v>
      </c>
      <c r="L32" s="541">
        <v>43374</v>
      </c>
      <c r="M32" s="541">
        <v>43739</v>
      </c>
      <c r="N32" s="577">
        <f t="shared" si="2"/>
        <v>52.142857142857146</v>
      </c>
      <c r="O32" s="578">
        <v>43654</v>
      </c>
      <c r="P32" s="579">
        <f t="shared" si="3"/>
        <v>-12.142857142857146</v>
      </c>
      <c r="Q32" s="566" t="str">
        <f t="shared" ca="1" si="4"/>
        <v>Alerta</v>
      </c>
      <c r="R32" s="580"/>
      <c r="S32" s="581">
        <f t="shared" si="5"/>
        <v>0</v>
      </c>
      <c r="T32" s="578"/>
      <c r="U32" s="567" t="str">
        <f t="shared" si="6"/>
        <v>Cumple</v>
      </c>
      <c r="V32" s="567"/>
      <c r="W32" s="795" t="s">
        <v>1881</v>
      </c>
      <c r="X32" s="1169" t="s">
        <v>2069</v>
      </c>
      <c r="Y32" s="659" t="s">
        <v>1700</v>
      </c>
      <c r="AD32" s="528"/>
      <c r="DF32" s="529"/>
      <c r="DG32" s="529"/>
      <c r="DH32" s="529"/>
      <c r="DI32" s="529"/>
      <c r="DJ32" s="529"/>
      <c r="DK32" s="529"/>
      <c r="DL32" s="529"/>
      <c r="DM32" s="529"/>
      <c r="DN32" s="529"/>
      <c r="DO32" s="529"/>
      <c r="DP32" s="529"/>
      <c r="DQ32" s="529"/>
      <c r="DR32" s="529"/>
      <c r="DS32" s="529"/>
      <c r="DT32" s="529"/>
      <c r="DU32" s="529"/>
      <c r="DV32" s="529"/>
      <c r="DW32" s="529"/>
      <c r="DX32" s="529"/>
      <c r="DY32" s="529"/>
      <c r="DZ32" s="529"/>
      <c r="EA32" s="529"/>
      <c r="EB32" s="529"/>
      <c r="EC32" s="529"/>
      <c r="ED32" s="529"/>
      <c r="EE32" s="529"/>
      <c r="EF32" s="529"/>
      <c r="EG32" s="529"/>
      <c r="EH32" s="529"/>
      <c r="EI32" s="529"/>
      <c r="EJ32" s="529"/>
      <c r="EK32" s="529"/>
      <c r="EL32" s="529"/>
      <c r="EM32" s="529"/>
      <c r="EN32" s="529"/>
      <c r="EO32" s="529"/>
      <c r="EP32" s="529"/>
      <c r="EQ32" s="529"/>
      <c r="ER32" s="529"/>
      <c r="ES32" s="529"/>
      <c r="ET32" s="529"/>
      <c r="EU32" s="529"/>
      <c r="EV32" s="529"/>
      <c r="EW32" s="529"/>
      <c r="EX32" s="529"/>
      <c r="EY32" s="529"/>
      <c r="EZ32" s="529"/>
      <c r="FA32" s="529"/>
      <c r="FB32" s="529"/>
      <c r="FC32" s="529"/>
      <c r="FD32" s="529"/>
      <c r="FE32" s="529"/>
      <c r="FF32" s="529"/>
      <c r="FG32" s="529"/>
      <c r="FH32" s="529"/>
      <c r="FI32" s="529"/>
      <c r="FJ32" s="529"/>
      <c r="FK32" s="529"/>
      <c r="FL32" s="529"/>
      <c r="FM32" s="529"/>
      <c r="FN32" s="529"/>
      <c r="FO32" s="529"/>
      <c r="FP32" s="529"/>
      <c r="FQ32" s="529"/>
      <c r="FR32" s="529"/>
      <c r="FS32" s="529"/>
      <c r="FT32" s="529"/>
      <c r="FU32" s="529"/>
      <c r="FV32" s="529"/>
      <c r="FW32" s="529"/>
      <c r="FX32" s="529"/>
      <c r="FY32" s="529"/>
      <c r="FZ32" s="529"/>
      <c r="GA32" s="529"/>
      <c r="GB32" s="529"/>
      <c r="GC32" s="529"/>
      <c r="GD32" s="529"/>
      <c r="GE32" s="529"/>
      <c r="GF32" s="529"/>
      <c r="GG32" s="529"/>
      <c r="GH32" s="529"/>
      <c r="GI32" s="529"/>
      <c r="GJ32" s="529"/>
      <c r="GK32" s="529"/>
      <c r="GL32" s="529"/>
      <c r="GM32" s="529"/>
      <c r="GN32" s="529"/>
      <c r="GO32" s="529"/>
      <c r="GP32" s="529"/>
      <c r="GQ32" s="529"/>
      <c r="GR32" s="529"/>
      <c r="GS32" s="529"/>
      <c r="GT32" s="529"/>
      <c r="GU32" s="529"/>
      <c r="GV32" s="529"/>
      <c r="GW32" s="529"/>
      <c r="GX32" s="529"/>
      <c r="GY32" s="529"/>
      <c r="GZ32" s="529"/>
      <c r="HA32" s="529"/>
      <c r="HB32" s="529"/>
      <c r="HC32" s="529"/>
      <c r="HD32" s="529"/>
      <c r="HE32" s="529"/>
      <c r="HF32" s="529"/>
      <c r="HG32" s="529"/>
      <c r="HH32" s="529"/>
      <c r="HI32" s="529"/>
      <c r="HJ32" s="529"/>
      <c r="HK32" s="529"/>
      <c r="HL32" s="529"/>
      <c r="HM32" s="529"/>
      <c r="HN32" s="529"/>
      <c r="HO32" s="529"/>
      <c r="HP32" s="529"/>
      <c r="HQ32" s="529"/>
      <c r="HR32" s="529"/>
      <c r="HS32" s="529"/>
      <c r="HT32" s="529"/>
      <c r="HU32" s="529"/>
      <c r="HV32" s="529"/>
      <c r="HW32" s="529"/>
      <c r="HX32" s="529"/>
      <c r="HY32" s="529"/>
      <c r="HZ32" s="529"/>
      <c r="IA32" s="529"/>
      <c r="IB32" s="529"/>
      <c r="IC32" s="529"/>
      <c r="ID32" s="529"/>
      <c r="IE32" s="529"/>
      <c r="IF32" s="529"/>
      <c r="IG32" s="529"/>
      <c r="IH32" s="529"/>
      <c r="II32" s="529"/>
      <c r="IJ32" s="529"/>
      <c r="IK32" s="529"/>
      <c r="IL32" s="529"/>
      <c r="IM32" s="529"/>
      <c r="IN32" s="529"/>
      <c r="IO32" s="529"/>
      <c r="IP32" s="529"/>
      <c r="IQ32" s="529"/>
      <c r="IR32" s="529"/>
      <c r="IS32" s="529"/>
      <c r="IT32" s="529"/>
      <c r="IU32" s="529"/>
      <c r="IV32" s="529"/>
      <c r="IW32" s="529"/>
      <c r="IX32" s="529"/>
      <c r="IY32" s="529"/>
      <c r="IZ32" s="529"/>
      <c r="JA32" s="529"/>
      <c r="JB32" s="529"/>
      <c r="JC32" s="529"/>
      <c r="JD32" s="529"/>
      <c r="JE32" s="529"/>
      <c r="JF32" s="529"/>
      <c r="JG32" s="529"/>
      <c r="JH32" s="529"/>
      <c r="JI32" s="529"/>
      <c r="JJ32" s="529"/>
      <c r="JK32" s="529"/>
      <c r="JL32" s="529"/>
      <c r="JM32" s="529"/>
      <c r="JN32" s="529"/>
      <c r="JO32" s="529"/>
      <c r="JP32" s="529"/>
      <c r="JQ32" s="529"/>
      <c r="JR32" s="529"/>
      <c r="JS32" s="529"/>
      <c r="JT32" s="529"/>
      <c r="JU32" s="529"/>
      <c r="JV32" s="529"/>
      <c r="JW32" s="529"/>
      <c r="JX32" s="529"/>
      <c r="JY32" s="529"/>
      <c r="JZ32" s="529"/>
      <c r="KA32" s="529"/>
      <c r="KB32" s="529"/>
      <c r="KC32" s="529"/>
      <c r="KD32" s="529"/>
      <c r="KE32" s="529"/>
      <c r="KF32" s="529"/>
      <c r="KG32" s="529"/>
      <c r="KH32" s="529"/>
      <c r="KI32" s="529"/>
      <c r="KJ32" s="529"/>
      <c r="KK32" s="529"/>
      <c r="KL32" s="529"/>
      <c r="KM32" s="529"/>
      <c r="KN32" s="529"/>
      <c r="KO32" s="529"/>
      <c r="KP32" s="529"/>
      <c r="KQ32" s="529"/>
      <c r="KR32" s="529"/>
      <c r="KS32" s="529"/>
      <c r="KT32" s="529"/>
      <c r="KU32" s="529"/>
      <c r="KV32" s="529"/>
      <c r="KW32" s="529"/>
      <c r="KX32" s="529"/>
      <c r="KY32" s="529"/>
      <c r="KZ32" s="529"/>
      <c r="LA32" s="529"/>
      <c r="LB32" s="529"/>
      <c r="LC32" s="529"/>
      <c r="LD32" s="529"/>
      <c r="LE32" s="529"/>
      <c r="LF32" s="529"/>
      <c r="LG32" s="529"/>
      <c r="LH32" s="529"/>
      <c r="LI32" s="529"/>
      <c r="LJ32" s="529"/>
      <c r="LK32" s="529"/>
      <c r="LL32" s="529"/>
      <c r="LM32" s="529"/>
      <c r="LN32" s="529"/>
      <c r="LO32" s="529"/>
      <c r="LP32" s="529"/>
      <c r="LQ32" s="529"/>
      <c r="LR32" s="529"/>
      <c r="LS32" s="529"/>
      <c r="LT32" s="529"/>
      <c r="LU32" s="529"/>
      <c r="LV32" s="529"/>
      <c r="LW32" s="529"/>
      <c r="LX32" s="529"/>
      <c r="LY32" s="529"/>
      <c r="LZ32" s="529"/>
      <c r="MA32" s="529"/>
      <c r="MB32" s="529"/>
      <c r="MC32" s="529"/>
      <c r="MD32" s="529"/>
      <c r="ME32" s="529"/>
      <c r="MF32" s="529"/>
      <c r="MG32" s="529"/>
      <c r="MH32" s="529"/>
      <c r="MI32" s="529"/>
      <c r="MJ32" s="529"/>
      <c r="MK32" s="529"/>
      <c r="ML32" s="529"/>
      <c r="MM32" s="529"/>
      <c r="MN32" s="529"/>
      <c r="MO32" s="529"/>
      <c r="MP32" s="529"/>
      <c r="MQ32" s="529"/>
      <c r="MR32" s="529"/>
      <c r="MS32" s="529"/>
      <c r="MT32" s="529"/>
      <c r="MU32" s="529"/>
      <c r="MV32" s="529"/>
      <c r="MW32" s="529"/>
      <c r="MX32" s="529"/>
      <c r="MY32" s="529"/>
      <c r="MZ32" s="529"/>
      <c r="NA32" s="529"/>
      <c r="NB32" s="529"/>
      <c r="NC32" s="529"/>
      <c r="ND32" s="529"/>
      <c r="NE32" s="529"/>
      <c r="NF32" s="529"/>
      <c r="NG32" s="529"/>
      <c r="NH32" s="529"/>
      <c r="NI32" s="529"/>
      <c r="NJ32" s="529"/>
      <c r="NK32" s="529"/>
      <c r="NL32" s="529"/>
      <c r="NM32" s="529"/>
      <c r="NN32" s="529"/>
      <c r="NO32" s="529"/>
      <c r="NP32" s="529"/>
      <c r="NQ32" s="529"/>
      <c r="NR32" s="529"/>
      <c r="NS32" s="529"/>
      <c r="NT32" s="529"/>
      <c r="NU32" s="529"/>
      <c r="NV32" s="529"/>
      <c r="NW32" s="529"/>
      <c r="NX32" s="529"/>
      <c r="NY32" s="529"/>
      <c r="NZ32" s="529"/>
      <c r="OA32" s="529"/>
      <c r="OB32" s="529"/>
      <c r="OC32" s="529"/>
      <c r="OD32" s="529"/>
      <c r="OE32" s="529"/>
      <c r="OF32" s="529"/>
      <c r="OG32" s="529"/>
      <c r="OH32" s="529"/>
      <c r="OI32" s="529"/>
      <c r="OJ32" s="529"/>
      <c r="OK32" s="529"/>
      <c r="OL32" s="529"/>
      <c r="OM32" s="529"/>
    </row>
    <row r="33" spans="1:403" s="527" customFormat="1" ht="114.95" customHeight="1" x14ac:dyDescent="0.2">
      <c r="A33" s="538" t="s">
        <v>1426</v>
      </c>
      <c r="B33" s="538" t="s">
        <v>30</v>
      </c>
      <c r="C33" s="1795" t="s">
        <v>1470</v>
      </c>
      <c r="D33" s="1797" t="s">
        <v>1471</v>
      </c>
      <c r="E33" s="1797" t="s">
        <v>1472</v>
      </c>
      <c r="F33" s="736">
        <v>25</v>
      </c>
      <c r="G33" s="539" t="s">
        <v>1715</v>
      </c>
      <c r="H33" s="685" t="s">
        <v>1740</v>
      </c>
      <c r="I33" s="543">
        <v>3</v>
      </c>
      <c r="J33" s="659" t="s">
        <v>1775</v>
      </c>
      <c r="K33" s="658" t="s">
        <v>1752</v>
      </c>
      <c r="L33" s="541">
        <v>43374</v>
      </c>
      <c r="M33" s="541">
        <v>43464</v>
      </c>
      <c r="N33" s="577">
        <f t="shared" si="2"/>
        <v>12.857142857142858</v>
      </c>
      <c r="O33" s="578">
        <v>43657</v>
      </c>
      <c r="P33" s="579">
        <f t="shared" si="3"/>
        <v>27.571428571428573</v>
      </c>
      <c r="Q33" s="566" t="str">
        <f t="shared" ca="1" si="4"/>
        <v>Alerta</v>
      </c>
      <c r="R33" s="580">
        <v>1.5</v>
      </c>
      <c r="S33" s="581">
        <f t="shared" si="5"/>
        <v>0.5</v>
      </c>
      <c r="T33" s="578"/>
      <c r="U33" s="567" t="str">
        <f t="shared" si="6"/>
        <v>Cumple</v>
      </c>
      <c r="V33" s="567"/>
      <c r="W33" s="795" t="s">
        <v>1880</v>
      </c>
      <c r="X33" s="1787" t="s">
        <v>2070</v>
      </c>
      <c r="Y33" s="658"/>
      <c r="AC33" s="659"/>
      <c r="AD33" s="528"/>
      <c r="DF33" s="529"/>
      <c r="DG33" s="529"/>
      <c r="DH33" s="529"/>
      <c r="DI33" s="529"/>
      <c r="DJ33" s="529"/>
      <c r="DK33" s="529"/>
      <c r="DL33" s="529"/>
      <c r="DM33" s="529"/>
      <c r="DN33" s="529"/>
      <c r="DO33" s="529"/>
      <c r="DP33" s="529"/>
      <c r="DQ33" s="529"/>
      <c r="DR33" s="529"/>
      <c r="DS33" s="529"/>
      <c r="DT33" s="529"/>
      <c r="DU33" s="529"/>
      <c r="DV33" s="529"/>
      <c r="DW33" s="529"/>
      <c r="DX33" s="529"/>
      <c r="DY33" s="529"/>
      <c r="DZ33" s="529"/>
      <c r="EA33" s="529"/>
      <c r="EB33" s="529"/>
      <c r="EC33" s="529"/>
      <c r="ED33" s="529"/>
      <c r="EE33" s="529"/>
      <c r="EF33" s="529"/>
      <c r="EG33" s="529"/>
      <c r="EH33" s="529"/>
      <c r="EI33" s="529"/>
      <c r="EJ33" s="529"/>
      <c r="EK33" s="529"/>
      <c r="EL33" s="529"/>
      <c r="EM33" s="529"/>
      <c r="EN33" s="529"/>
      <c r="EO33" s="529"/>
      <c r="EP33" s="529"/>
      <c r="EQ33" s="529"/>
      <c r="ER33" s="529"/>
      <c r="ES33" s="529"/>
      <c r="ET33" s="529"/>
      <c r="EU33" s="529"/>
      <c r="EV33" s="529"/>
      <c r="EW33" s="529"/>
      <c r="EX33" s="529"/>
      <c r="EY33" s="529"/>
      <c r="EZ33" s="529"/>
      <c r="FA33" s="529"/>
      <c r="FB33" s="529"/>
      <c r="FC33" s="529"/>
      <c r="FD33" s="529"/>
      <c r="FE33" s="529"/>
      <c r="FF33" s="529"/>
      <c r="FG33" s="529"/>
      <c r="FH33" s="529"/>
      <c r="FI33" s="529"/>
      <c r="FJ33" s="529"/>
      <c r="FK33" s="529"/>
      <c r="FL33" s="529"/>
      <c r="FM33" s="529"/>
      <c r="FN33" s="529"/>
      <c r="FO33" s="529"/>
      <c r="FP33" s="529"/>
      <c r="FQ33" s="529"/>
      <c r="FR33" s="529"/>
      <c r="FS33" s="529"/>
      <c r="FT33" s="529"/>
      <c r="FU33" s="529"/>
      <c r="FV33" s="529"/>
      <c r="FW33" s="529"/>
      <c r="FX33" s="529"/>
      <c r="FY33" s="529"/>
      <c r="FZ33" s="529"/>
      <c r="GA33" s="529"/>
      <c r="GB33" s="529"/>
      <c r="GC33" s="529"/>
      <c r="GD33" s="529"/>
      <c r="GE33" s="529"/>
      <c r="GF33" s="529"/>
      <c r="GG33" s="529"/>
      <c r="GH33" s="529"/>
      <c r="GI33" s="529"/>
      <c r="GJ33" s="529"/>
      <c r="GK33" s="529"/>
      <c r="GL33" s="529"/>
      <c r="GM33" s="529"/>
      <c r="GN33" s="529"/>
      <c r="GO33" s="529"/>
      <c r="GP33" s="529"/>
      <c r="GQ33" s="529"/>
      <c r="GR33" s="529"/>
      <c r="GS33" s="529"/>
      <c r="GT33" s="529"/>
      <c r="GU33" s="529"/>
      <c r="GV33" s="529"/>
      <c r="GW33" s="529"/>
      <c r="GX33" s="529"/>
      <c r="GY33" s="529"/>
      <c r="GZ33" s="529"/>
      <c r="HA33" s="529"/>
      <c r="HB33" s="529"/>
      <c r="HC33" s="529"/>
      <c r="HD33" s="529"/>
      <c r="HE33" s="529"/>
      <c r="HF33" s="529"/>
      <c r="HG33" s="529"/>
      <c r="HH33" s="529"/>
      <c r="HI33" s="529"/>
      <c r="HJ33" s="529"/>
      <c r="HK33" s="529"/>
      <c r="HL33" s="529"/>
      <c r="HM33" s="529"/>
      <c r="HN33" s="529"/>
      <c r="HO33" s="529"/>
      <c r="HP33" s="529"/>
      <c r="HQ33" s="529"/>
      <c r="HR33" s="529"/>
      <c r="HS33" s="529"/>
      <c r="HT33" s="529"/>
      <c r="HU33" s="529"/>
      <c r="HV33" s="529"/>
      <c r="HW33" s="529"/>
      <c r="HX33" s="529"/>
      <c r="HY33" s="529"/>
      <c r="HZ33" s="529"/>
      <c r="IA33" s="529"/>
      <c r="IB33" s="529"/>
      <c r="IC33" s="529"/>
      <c r="ID33" s="529"/>
      <c r="IE33" s="529"/>
      <c r="IF33" s="529"/>
      <c r="IG33" s="529"/>
      <c r="IH33" s="529"/>
      <c r="II33" s="529"/>
      <c r="IJ33" s="529"/>
      <c r="IK33" s="529"/>
      <c r="IL33" s="529"/>
      <c r="IM33" s="529"/>
      <c r="IN33" s="529"/>
      <c r="IO33" s="529"/>
      <c r="IP33" s="529"/>
      <c r="IQ33" s="529"/>
      <c r="IR33" s="529"/>
      <c r="IS33" s="529"/>
      <c r="IT33" s="529"/>
      <c r="IU33" s="529"/>
      <c r="IV33" s="529"/>
      <c r="IW33" s="529"/>
      <c r="IX33" s="529"/>
      <c r="IY33" s="529"/>
      <c r="IZ33" s="529"/>
      <c r="JA33" s="529"/>
      <c r="JB33" s="529"/>
      <c r="JC33" s="529"/>
      <c r="JD33" s="529"/>
      <c r="JE33" s="529"/>
      <c r="JF33" s="529"/>
      <c r="JG33" s="529"/>
      <c r="JH33" s="529"/>
      <c r="JI33" s="529"/>
      <c r="JJ33" s="529"/>
      <c r="JK33" s="529"/>
      <c r="JL33" s="529"/>
      <c r="JM33" s="529"/>
      <c r="JN33" s="529"/>
      <c r="JO33" s="529"/>
      <c r="JP33" s="529"/>
      <c r="JQ33" s="529"/>
      <c r="JR33" s="529"/>
      <c r="JS33" s="529"/>
      <c r="JT33" s="529"/>
      <c r="JU33" s="529"/>
      <c r="JV33" s="529"/>
      <c r="JW33" s="529"/>
      <c r="JX33" s="529"/>
      <c r="JY33" s="529"/>
      <c r="JZ33" s="529"/>
      <c r="KA33" s="529"/>
      <c r="KB33" s="529"/>
      <c r="KC33" s="529"/>
      <c r="KD33" s="529"/>
      <c r="KE33" s="529"/>
      <c r="KF33" s="529"/>
      <c r="KG33" s="529"/>
      <c r="KH33" s="529"/>
      <c r="KI33" s="529"/>
      <c r="KJ33" s="529"/>
      <c r="KK33" s="529"/>
      <c r="KL33" s="529"/>
      <c r="KM33" s="529"/>
      <c r="KN33" s="529"/>
      <c r="KO33" s="529"/>
      <c r="KP33" s="529"/>
      <c r="KQ33" s="529"/>
      <c r="KR33" s="529"/>
      <c r="KS33" s="529"/>
      <c r="KT33" s="529"/>
      <c r="KU33" s="529"/>
      <c r="KV33" s="529"/>
      <c r="KW33" s="529"/>
      <c r="KX33" s="529"/>
      <c r="KY33" s="529"/>
      <c r="KZ33" s="529"/>
      <c r="LA33" s="529"/>
      <c r="LB33" s="529"/>
      <c r="LC33" s="529"/>
      <c r="LD33" s="529"/>
      <c r="LE33" s="529"/>
      <c r="LF33" s="529"/>
      <c r="LG33" s="529"/>
      <c r="LH33" s="529"/>
      <c r="LI33" s="529"/>
      <c r="LJ33" s="529"/>
      <c r="LK33" s="529"/>
      <c r="LL33" s="529"/>
      <c r="LM33" s="529"/>
      <c r="LN33" s="529"/>
      <c r="LO33" s="529"/>
      <c r="LP33" s="529"/>
      <c r="LQ33" s="529"/>
      <c r="LR33" s="529"/>
      <c r="LS33" s="529"/>
      <c r="LT33" s="529"/>
      <c r="LU33" s="529"/>
      <c r="LV33" s="529"/>
      <c r="LW33" s="529"/>
      <c r="LX33" s="529"/>
      <c r="LY33" s="529"/>
      <c r="LZ33" s="529"/>
      <c r="MA33" s="529"/>
      <c r="MB33" s="529"/>
      <c r="MC33" s="529"/>
      <c r="MD33" s="529"/>
      <c r="ME33" s="529"/>
      <c r="MF33" s="529"/>
      <c r="MG33" s="529"/>
      <c r="MH33" s="529"/>
      <c r="MI33" s="529"/>
      <c r="MJ33" s="529"/>
      <c r="MK33" s="529"/>
      <c r="ML33" s="529"/>
      <c r="MM33" s="529"/>
      <c r="MN33" s="529"/>
      <c r="MO33" s="529"/>
      <c r="MP33" s="529"/>
      <c r="MQ33" s="529"/>
      <c r="MR33" s="529"/>
      <c r="MS33" s="529"/>
      <c r="MT33" s="529"/>
      <c r="MU33" s="529"/>
      <c r="MV33" s="529"/>
      <c r="MW33" s="529"/>
      <c r="MX33" s="529"/>
      <c r="MY33" s="529"/>
      <c r="MZ33" s="529"/>
      <c r="NA33" s="529"/>
      <c r="NB33" s="529"/>
      <c r="NC33" s="529"/>
      <c r="ND33" s="529"/>
      <c r="NE33" s="529"/>
      <c r="NF33" s="529"/>
      <c r="NG33" s="529"/>
      <c r="NH33" s="529"/>
      <c r="NI33" s="529"/>
      <c r="NJ33" s="529"/>
      <c r="NK33" s="529"/>
      <c r="NL33" s="529"/>
      <c r="NM33" s="529"/>
      <c r="NN33" s="529"/>
      <c r="NO33" s="529"/>
      <c r="NP33" s="529"/>
      <c r="NQ33" s="529"/>
      <c r="NR33" s="529"/>
      <c r="NS33" s="529"/>
      <c r="NT33" s="529"/>
      <c r="NU33" s="529"/>
      <c r="NV33" s="529"/>
      <c r="NW33" s="529"/>
      <c r="NX33" s="529"/>
      <c r="NY33" s="529"/>
      <c r="NZ33" s="529"/>
      <c r="OA33" s="529"/>
      <c r="OB33" s="529"/>
      <c r="OC33" s="529"/>
      <c r="OD33" s="529"/>
      <c r="OE33" s="529"/>
      <c r="OF33" s="529"/>
      <c r="OG33" s="529"/>
      <c r="OH33" s="529"/>
      <c r="OI33" s="529"/>
      <c r="OJ33" s="529"/>
      <c r="OK33" s="529"/>
      <c r="OL33" s="529"/>
      <c r="OM33" s="529"/>
    </row>
    <row r="34" spans="1:403" s="527" customFormat="1" ht="102" customHeight="1" x14ac:dyDescent="0.2">
      <c r="A34" s="538" t="s">
        <v>1426</v>
      </c>
      <c r="B34" s="538" t="s">
        <v>30</v>
      </c>
      <c r="C34" s="1796"/>
      <c r="D34" s="1798"/>
      <c r="E34" s="1798"/>
      <c r="F34" s="736">
        <v>26</v>
      </c>
      <c r="G34" s="539" t="s">
        <v>1692</v>
      </c>
      <c r="H34" s="686" t="s">
        <v>1741</v>
      </c>
      <c r="I34" s="543">
        <v>4</v>
      </c>
      <c r="J34" s="659" t="s">
        <v>519</v>
      </c>
      <c r="K34" s="685" t="s">
        <v>1753</v>
      </c>
      <c r="L34" s="541">
        <v>43374</v>
      </c>
      <c r="M34" s="541">
        <v>43739</v>
      </c>
      <c r="N34" s="577">
        <f t="shared" si="2"/>
        <v>52.142857142857146</v>
      </c>
      <c r="O34" s="578">
        <v>43658</v>
      </c>
      <c r="P34" s="579">
        <f t="shared" si="3"/>
        <v>-11.571428571428577</v>
      </c>
      <c r="Q34" s="566" t="str">
        <f t="shared" ca="1" si="4"/>
        <v>Alerta</v>
      </c>
      <c r="R34" s="580">
        <v>2</v>
      </c>
      <c r="S34" s="581">
        <f t="shared" si="5"/>
        <v>0.5</v>
      </c>
      <c r="T34" s="578"/>
      <c r="U34" s="567" t="str">
        <f t="shared" si="6"/>
        <v>Cumple</v>
      </c>
      <c r="V34" s="567"/>
      <c r="W34" s="795" t="s">
        <v>1880</v>
      </c>
      <c r="X34" s="1788"/>
      <c r="Y34" s="658"/>
      <c r="AC34" s="659"/>
      <c r="AD34" s="528"/>
      <c r="DF34" s="529"/>
      <c r="DG34" s="529"/>
      <c r="DH34" s="529"/>
      <c r="DI34" s="529"/>
      <c r="DJ34" s="529"/>
      <c r="DK34" s="529"/>
      <c r="DL34" s="529"/>
      <c r="DM34" s="529"/>
      <c r="DN34" s="529"/>
      <c r="DO34" s="529"/>
      <c r="DP34" s="529"/>
      <c r="DQ34" s="529"/>
      <c r="DR34" s="529"/>
      <c r="DS34" s="529"/>
      <c r="DT34" s="529"/>
      <c r="DU34" s="529"/>
      <c r="DV34" s="529"/>
      <c r="DW34" s="529"/>
      <c r="DX34" s="529"/>
      <c r="DY34" s="529"/>
      <c r="DZ34" s="529"/>
      <c r="EA34" s="529"/>
      <c r="EB34" s="529"/>
      <c r="EC34" s="529"/>
      <c r="ED34" s="529"/>
      <c r="EE34" s="529"/>
      <c r="EF34" s="529"/>
      <c r="EG34" s="529"/>
      <c r="EH34" s="529"/>
      <c r="EI34" s="529"/>
      <c r="EJ34" s="529"/>
      <c r="EK34" s="529"/>
      <c r="EL34" s="529"/>
      <c r="EM34" s="529"/>
      <c r="EN34" s="529"/>
      <c r="EO34" s="529"/>
      <c r="EP34" s="529"/>
      <c r="EQ34" s="529"/>
      <c r="ER34" s="529"/>
      <c r="ES34" s="529"/>
      <c r="ET34" s="529"/>
      <c r="EU34" s="529"/>
      <c r="EV34" s="529"/>
      <c r="EW34" s="529"/>
      <c r="EX34" s="529"/>
      <c r="EY34" s="529"/>
      <c r="EZ34" s="529"/>
      <c r="FA34" s="529"/>
      <c r="FB34" s="529"/>
      <c r="FC34" s="529"/>
      <c r="FD34" s="529"/>
      <c r="FE34" s="529"/>
      <c r="FF34" s="529"/>
      <c r="FG34" s="529"/>
      <c r="FH34" s="529"/>
      <c r="FI34" s="529"/>
      <c r="FJ34" s="529"/>
      <c r="FK34" s="529"/>
      <c r="FL34" s="529"/>
      <c r="FM34" s="529"/>
      <c r="FN34" s="529"/>
      <c r="FO34" s="529"/>
      <c r="FP34" s="529"/>
      <c r="FQ34" s="529"/>
      <c r="FR34" s="529"/>
      <c r="FS34" s="529"/>
      <c r="FT34" s="529"/>
      <c r="FU34" s="529"/>
      <c r="FV34" s="529"/>
      <c r="FW34" s="529"/>
      <c r="FX34" s="529"/>
      <c r="FY34" s="529"/>
      <c r="FZ34" s="529"/>
      <c r="GA34" s="529"/>
      <c r="GB34" s="529"/>
      <c r="GC34" s="529"/>
      <c r="GD34" s="529"/>
      <c r="GE34" s="529"/>
      <c r="GF34" s="529"/>
      <c r="GG34" s="529"/>
      <c r="GH34" s="529"/>
      <c r="GI34" s="529"/>
      <c r="GJ34" s="529"/>
      <c r="GK34" s="529"/>
      <c r="GL34" s="529"/>
      <c r="GM34" s="529"/>
      <c r="GN34" s="529"/>
      <c r="GO34" s="529"/>
      <c r="GP34" s="529"/>
      <c r="GQ34" s="529"/>
      <c r="GR34" s="529"/>
      <c r="GS34" s="529"/>
      <c r="GT34" s="529"/>
      <c r="GU34" s="529"/>
      <c r="GV34" s="529"/>
      <c r="GW34" s="529"/>
      <c r="GX34" s="529"/>
      <c r="GY34" s="529"/>
      <c r="GZ34" s="529"/>
      <c r="HA34" s="529"/>
      <c r="HB34" s="529"/>
      <c r="HC34" s="529"/>
      <c r="HD34" s="529"/>
      <c r="HE34" s="529"/>
      <c r="HF34" s="529"/>
      <c r="HG34" s="529"/>
      <c r="HH34" s="529"/>
      <c r="HI34" s="529"/>
      <c r="HJ34" s="529"/>
      <c r="HK34" s="529"/>
      <c r="HL34" s="529"/>
      <c r="HM34" s="529"/>
      <c r="HN34" s="529"/>
      <c r="HO34" s="529"/>
      <c r="HP34" s="529"/>
      <c r="HQ34" s="529"/>
      <c r="HR34" s="529"/>
      <c r="HS34" s="529"/>
      <c r="HT34" s="529"/>
      <c r="HU34" s="529"/>
      <c r="HV34" s="529"/>
      <c r="HW34" s="529"/>
      <c r="HX34" s="529"/>
      <c r="HY34" s="529"/>
      <c r="HZ34" s="529"/>
      <c r="IA34" s="529"/>
      <c r="IB34" s="529"/>
      <c r="IC34" s="529"/>
      <c r="ID34" s="529"/>
      <c r="IE34" s="529"/>
      <c r="IF34" s="529"/>
      <c r="IG34" s="529"/>
      <c r="IH34" s="529"/>
      <c r="II34" s="529"/>
      <c r="IJ34" s="529"/>
      <c r="IK34" s="529"/>
      <c r="IL34" s="529"/>
      <c r="IM34" s="529"/>
      <c r="IN34" s="529"/>
      <c r="IO34" s="529"/>
      <c r="IP34" s="529"/>
      <c r="IQ34" s="529"/>
      <c r="IR34" s="529"/>
      <c r="IS34" s="529"/>
      <c r="IT34" s="529"/>
      <c r="IU34" s="529"/>
      <c r="IV34" s="529"/>
      <c r="IW34" s="529"/>
      <c r="IX34" s="529"/>
      <c r="IY34" s="529"/>
      <c r="IZ34" s="529"/>
      <c r="JA34" s="529"/>
      <c r="JB34" s="529"/>
      <c r="JC34" s="529"/>
      <c r="JD34" s="529"/>
      <c r="JE34" s="529"/>
      <c r="JF34" s="529"/>
      <c r="JG34" s="529"/>
      <c r="JH34" s="529"/>
      <c r="JI34" s="529"/>
      <c r="JJ34" s="529"/>
      <c r="JK34" s="529"/>
      <c r="JL34" s="529"/>
      <c r="JM34" s="529"/>
      <c r="JN34" s="529"/>
      <c r="JO34" s="529"/>
      <c r="JP34" s="529"/>
      <c r="JQ34" s="529"/>
      <c r="JR34" s="529"/>
      <c r="JS34" s="529"/>
      <c r="JT34" s="529"/>
      <c r="JU34" s="529"/>
      <c r="JV34" s="529"/>
      <c r="JW34" s="529"/>
      <c r="JX34" s="529"/>
      <c r="JY34" s="529"/>
      <c r="JZ34" s="529"/>
      <c r="KA34" s="529"/>
      <c r="KB34" s="529"/>
      <c r="KC34" s="529"/>
      <c r="KD34" s="529"/>
      <c r="KE34" s="529"/>
      <c r="KF34" s="529"/>
      <c r="KG34" s="529"/>
      <c r="KH34" s="529"/>
      <c r="KI34" s="529"/>
      <c r="KJ34" s="529"/>
      <c r="KK34" s="529"/>
      <c r="KL34" s="529"/>
      <c r="KM34" s="529"/>
      <c r="KN34" s="529"/>
      <c r="KO34" s="529"/>
      <c r="KP34" s="529"/>
      <c r="KQ34" s="529"/>
      <c r="KR34" s="529"/>
      <c r="KS34" s="529"/>
      <c r="KT34" s="529"/>
      <c r="KU34" s="529"/>
      <c r="KV34" s="529"/>
      <c r="KW34" s="529"/>
      <c r="KX34" s="529"/>
      <c r="KY34" s="529"/>
      <c r="KZ34" s="529"/>
      <c r="LA34" s="529"/>
      <c r="LB34" s="529"/>
      <c r="LC34" s="529"/>
      <c r="LD34" s="529"/>
      <c r="LE34" s="529"/>
      <c r="LF34" s="529"/>
      <c r="LG34" s="529"/>
      <c r="LH34" s="529"/>
      <c r="LI34" s="529"/>
      <c r="LJ34" s="529"/>
      <c r="LK34" s="529"/>
      <c r="LL34" s="529"/>
      <c r="LM34" s="529"/>
      <c r="LN34" s="529"/>
      <c r="LO34" s="529"/>
      <c r="LP34" s="529"/>
      <c r="LQ34" s="529"/>
      <c r="LR34" s="529"/>
      <c r="LS34" s="529"/>
      <c r="LT34" s="529"/>
      <c r="LU34" s="529"/>
      <c r="LV34" s="529"/>
      <c r="LW34" s="529"/>
      <c r="LX34" s="529"/>
      <c r="LY34" s="529"/>
      <c r="LZ34" s="529"/>
      <c r="MA34" s="529"/>
      <c r="MB34" s="529"/>
      <c r="MC34" s="529"/>
      <c r="MD34" s="529"/>
      <c r="ME34" s="529"/>
      <c r="MF34" s="529"/>
      <c r="MG34" s="529"/>
      <c r="MH34" s="529"/>
      <c r="MI34" s="529"/>
      <c r="MJ34" s="529"/>
      <c r="MK34" s="529"/>
      <c r="ML34" s="529"/>
      <c r="MM34" s="529"/>
      <c r="MN34" s="529"/>
      <c r="MO34" s="529"/>
      <c r="MP34" s="529"/>
      <c r="MQ34" s="529"/>
      <c r="MR34" s="529"/>
      <c r="MS34" s="529"/>
      <c r="MT34" s="529"/>
      <c r="MU34" s="529"/>
      <c r="MV34" s="529"/>
      <c r="MW34" s="529"/>
      <c r="MX34" s="529"/>
      <c r="MY34" s="529"/>
      <c r="MZ34" s="529"/>
      <c r="NA34" s="529"/>
      <c r="NB34" s="529"/>
      <c r="NC34" s="529"/>
      <c r="ND34" s="529"/>
      <c r="NE34" s="529"/>
      <c r="NF34" s="529"/>
      <c r="NG34" s="529"/>
      <c r="NH34" s="529"/>
      <c r="NI34" s="529"/>
      <c r="NJ34" s="529"/>
      <c r="NK34" s="529"/>
      <c r="NL34" s="529"/>
      <c r="NM34" s="529"/>
      <c r="NN34" s="529"/>
      <c r="NO34" s="529"/>
      <c r="NP34" s="529"/>
      <c r="NQ34" s="529"/>
      <c r="NR34" s="529"/>
      <c r="NS34" s="529"/>
      <c r="NT34" s="529"/>
      <c r="NU34" s="529"/>
      <c r="NV34" s="529"/>
      <c r="NW34" s="529"/>
      <c r="NX34" s="529"/>
      <c r="NY34" s="529"/>
      <c r="NZ34" s="529"/>
      <c r="OA34" s="529"/>
      <c r="OB34" s="529"/>
      <c r="OC34" s="529"/>
      <c r="OD34" s="529"/>
      <c r="OE34" s="529"/>
      <c r="OF34" s="529"/>
      <c r="OG34" s="529"/>
      <c r="OH34" s="529"/>
      <c r="OI34" s="529"/>
      <c r="OJ34" s="529"/>
      <c r="OK34" s="529"/>
      <c r="OL34" s="529"/>
      <c r="OM34" s="529"/>
    </row>
    <row r="35" spans="1:403" s="527" customFormat="1" ht="92.1" customHeight="1" x14ac:dyDescent="0.2">
      <c r="A35" s="538" t="s">
        <v>1426</v>
      </c>
      <c r="B35" s="538" t="s">
        <v>30</v>
      </c>
      <c r="C35" s="1799" t="s">
        <v>1473</v>
      </c>
      <c r="D35" s="1800" t="s">
        <v>1474</v>
      </c>
      <c r="E35" s="1801" t="s">
        <v>1475</v>
      </c>
      <c r="F35" s="736">
        <v>27</v>
      </c>
      <c r="G35" s="539" t="s">
        <v>1476</v>
      </c>
      <c r="H35" s="685" t="s">
        <v>1742</v>
      </c>
      <c r="I35" s="543">
        <v>3</v>
      </c>
      <c r="J35" s="659" t="s">
        <v>1776</v>
      </c>
      <c r="K35" s="685" t="s">
        <v>1754</v>
      </c>
      <c r="L35" s="541">
        <v>43466</v>
      </c>
      <c r="M35" s="541">
        <v>43739</v>
      </c>
      <c r="N35" s="577">
        <f t="shared" si="2"/>
        <v>39</v>
      </c>
      <c r="O35" s="578">
        <v>43659</v>
      </c>
      <c r="P35" s="579">
        <f t="shared" si="3"/>
        <v>-11.428571428571427</v>
      </c>
      <c r="Q35" s="566" t="str">
        <f t="shared" ca="1" si="4"/>
        <v>Alerta</v>
      </c>
      <c r="R35" s="580"/>
      <c r="S35" s="581">
        <f t="shared" si="5"/>
        <v>0</v>
      </c>
      <c r="T35" s="578"/>
      <c r="U35" s="567" t="str">
        <f t="shared" si="6"/>
        <v>Cumple</v>
      </c>
      <c r="V35" s="567"/>
      <c r="W35" s="795" t="s">
        <v>1879</v>
      </c>
      <c r="X35" s="1789" t="s">
        <v>2071</v>
      </c>
      <c r="Y35" s="658" t="s">
        <v>1701</v>
      </c>
      <c r="AC35" s="659"/>
      <c r="AD35" s="528"/>
      <c r="DF35" s="529"/>
      <c r="DG35" s="529"/>
      <c r="DH35" s="529"/>
      <c r="DI35" s="529"/>
      <c r="DJ35" s="529"/>
      <c r="DK35" s="529"/>
      <c r="DL35" s="529"/>
      <c r="DM35" s="529"/>
      <c r="DN35" s="529"/>
      <c r="DO35" s="529"/>
      <c r="DP35" s="529"/>
      <c r="DQ35" s="529"/>
      <c r="DR35" s="529"/>
      <c r="DS35" s="529"/>
      <c r="DT35" s="529"/>
      <c r="DU35" s="529"/>
      <c r="DV35" s="529"/>
      <c r="DW35" s="529"/>
      <c r="DX35" s="529"/>
      <c r="DY35" s="529"/>
      <c r="DZ35" s="529"/>
      <c r="EA35" s="529"/>
      <c r="EB35" s="529"/>
      <c r="EC35" s="529"/>
      <c r="ED35" s="529"/>
      <c r="EE35" s="529"/>
      <c r="EF35" s="529"/>
      <c r="EG35" s="529"/>
      <c r="EH35" s="529"/>
      <c r="EI35" s="529"/>
      <c r="EJ35" s="529"/>
      <c r="EK35" s="529"/>
      <c r="EL35" s="529"/>
      <c r="EM35" s="529"/>
      <c r="EN35" s="529"/>
      <c r="EO35" s="529"/>
      <c r="EP35" s="529"/>
      <c r="EQ35" s="529"/>
      <c r="ER35" s="529"/>
      <c r="ES35" s="529"/>
      <c r="ET35" s="529"/>
      <c r="EU35" s="529"/>
      <c r="EV35" s="529"/>
      <c r="EW35" s="529"/>
      <c r="EX35" s="529"/>
      <c r="EY35" s="529"/>
      <c r="EZ35" s="529"/>
      <c r="FA35" s="529"/>
      <c r="FB35" s="529"/>
      <c r="FC35" s="529"/>
      <c r="FD35" s="529"/>
      <c r="FE35" s="529"/>
      <c r="FF35" s="529"/>
      <c r="FG35" s="529"/>
      <c r="FH35" s="529"/>
      <c r="FI35" s="529"/>
      <c r="FJ35" s="529"/>
      <c r="FK35" s="529"/>
      <c r="FL35" s="529"/>
      <c r="FM35" s="529"/>
      <c r="FN35" s="529"/>
      <c r="FO35" s="529"/>
      <c r="FP35" s="529"/>
      <c r="FQ35" s="529"/>
      <c r="FR35" s="529"/>
      <c r="FS35" s="529"/>
      <c r="FT35" s="529"/>
      <c r="FU35" s="529"/>
      <c r="FV35" s="529"/>
      <c r="FW35" s="529"/>
      <c r="FX35" s="529"/>
      <c r="FY35" s="529"/>
      <c r="FZ35" s="529"/>
      <c r="GA35" s="529"/>
      <c r="GB35" s="529"/>
      <c r="GC35" s="529"/>
      <c r="GD35" s="529"/>
      <c r="GE35" s="529"/>
      <c r="GF35" s="529"/>
      <c r="GG35" s="529"/>
      <c r="GH35" s="529"/>
      <c r="GI35" s="529"/>
      <c r="GJ35" s="529"/>
      <c r="GK35" s="529"/>
      <c r="GL35" s="529"/>
      <c r="GM35" s="529"/>
      <c r="GN35" s="529"/>
      <c r="GO35" s="529"/>
      <c r="GP35" s="529"/>
      <c r="GQ35" s="529"/>
      <c r="GR35" s="529"/>
      <c r="GS35" s="529"/>
      <c r="GT35" s="529"/>
      <c r="GU35" s="529"/>
      <c r="GV35" s="529"/>
      <c r="GW35" s="529"/>
      <c r="GX35" s="529"/>
      <c r="GY35" s="529"/>
      <c r="GZ35" s="529"/>
      <c r="HA35" s="529"/>
      <c r="HB35" s="529"/>
      <c r="HC35" s="529"/>
      <c r="HD35" s="529"/>
      <c r="HE35" s="529"/>
      <c r="HF35" s="529"/>
      <c r="HG35" s="529"/>
      <c r="HH35" s="529"/>
      <c r="HI35" s="529"/>
      <c r="HJ35" s="529"/>
      <c r="HK35" s="529"/>
      <c r="HL35" s="529"/>
      <c r="HM35" s="529"/>
      <c r="HN35" s="529"/>
      <c r="HO35" s="529"/>
      <c r="HP35" s="529"/>
      <c r="HQ35" s="529"/>
      <c r="HR35" s="529"/>
      <c r="HS35" s="529"/>
      <c r="HT35" s="529"/>
      <c r="HU35" s="529"/>
      <c r="HV35" s="529"/>
      <c r="HW35" s="529"/>
      <c r="HX35" s="529"/>
      <c r="HY35" s="529"/>
      <c r="HZ35" s="529"/>
      <c r="IA35" s="529"/>
      <c r="IB35" s="529"/>
      <c r="IC35" s="529"/>
      <c r="ID35" s="529"/>
      <c r="IE35" s="529"/>
      <c r="IF35" s="529"/>
      <c r="IG35" s="529"/>
      <c r="IH35" s="529"/>
      <c r="II35" s="529"/>
      <c r="IJ35" s="529"/>
      <c r="IK35" s="529"/>
      <c r="IL35" s="529"/>
      <c r="IM35" s="529"/>
      <c r="IN35" s="529"/>
      <c r="IO35" s="529"/>
      <c r="IP35" s="529"/>
      <c r="IQ35" s="529"/>
      <c r="IR35" s="529"/>
      <c r="IS35" s="529"/>
      <c r="IT35" s="529"/>
      <c r="IU35" s="529"/>
      <c r="IV35" s="529"/>
      <c r="IW35" s="529"/>
      <c r="IX35" s="529"/>
      <c r="IY35" s="529"/>
      <c r="IZ35" s="529"/>
      <c r="JA35" s="529"/>
      <c r="JB35" s="529"/>
      <c r="JC35" s="529"/>
      <c r="JD35" s="529"/>
      <c r="JE35" s="529"/>
      <c r="JF35" s="529"/>
      <c r="JG35" s="529"/>
      <c r="JH35" s="529"/>
      <c r="JI35" s="529"/>
      <c r="JJ35" s="529"/>
      <c r="JK35" s="529"/>
      <c r="JL35" s="529"/>
      <c r="JM35" s="529"/>
      <c r="JN35" s="529"/>
      <c r="JO35" s="529"/>
      <c r="JP35" s="529"/>
      <c r="JQ35" s="529"/>
      <c r="JR35" s="529"/>
      <c r="JS35" s="529"/>
      <c r="JT35" s="529"/>
      <c r="JU35" s="529"/>
      <c r="JV35" s="529"/>
      <c r="JW35" s="529"/>
      <c r="JX35" s="529"/>
      <c r="JY35" s="529"/>
      <c r="JZ35" s="529"/>
      <c r="KA35" s="529"/>
      <c r="KB35" s="529"/>
      <c r="KC35" s="529"/>
      <c r="KD35" s="529"/>
      <c r="KE35" s="529"/>
      <c r="KF35" s="529"/>
      <c r="KG35" s="529"/>
      <c r="KH35" s="529"/>
      <c r="KI35" s="529"/>
      <c r="KJ35" s="529"/>
      <c r="KK35" s="529"/>
      <c r="KL35" s="529"/>
      <c r="KM35" s="529"/>
      <c r="KN35" s="529"/>
      <c r="KO35" s="529"/>
      <c r="KP35" s="529"/>
      <c r="KQ35" s="529"/>
      <c r="KR35" s="529"/>
      <c r="KS35" s="529"/>
      <c r="KT35" s="529"/>
      <c r="KU35" s="529"/>
      <c r="KV35" s="529"/>
      <c r="KW35" s="529"/>
      <c r="KX35" s="529"/>
      <c r="KY35" s="529"/>
      <c r="KZ35" s="529"/>
      <c r="LA35" s="529"/>
      <c r="LB35" s="529"/>
      <c r="LC35" s="529"/>
      <c r="LD35" s="529"/>
      <c r="LE35" s="529"/>
      <c r="LF35" s="529"/>
      <c r="LG35" s="529"/>
      <c r="LH35" s="529"/>
      <c r="LI35" s="529"/>
      <c r="LJ35" s="529"/>
      <c r="LK35" s="529"/>
      <c r="LL35" s="529"/>
      <c r="LM35" s="529"/>
      <c r="LN35" s="529"/>
      <c r="LO35" s="529"/>
      <c r="LP35" s="529"/>
      <c r="LQ35" s="529"/>
      <c r="LR35" s="529"/>
      <c r="LS35" s="529"/>
      <c r="LT35" s="529"/>
      <c r="LU35" s="529"/>
      <c r="LV35" s="529"/>
      <c r="LW35" s="529"/>
      <c r="LX35" s="529"/>
      <c r="LY35" s="529"/>
      <c r="LZ35" s="529"/>
      <c r="MA35" s="529"/>
      <c r="MB35" s="529"/>
      <c r="MC35" s="529"/>
      <c r="MD35" s="529"/>
      <c r="ME35" s="529"/>
      <c r="MF35" s="529"/>
      <c r="MG35" s="529"/>
      <c r="MH35" s="529"/>
      <c r="MI35" s="529"/>
      <c r="MJ35" s="529"/>
      <c r="MK35" s="529"/>
      <c r="ML35" s="529"/>
      <c r="MM35" s="529"/>
      <c r="MN35" s="529"/>
      <c r="MO35" s="529"/>
      <c r="MP35" s="529"/>
      <c r="MQ35" s="529"/>
      <c r="MR35" s="529"/>
      <c r="MS35" s="529"/>
      <c r="MT35" s="529"/>
      <c r="MU35" s="529"/>
      <c r="MV35" s="529"/>
      <c r="MW35" s="529"/>
      <c r="MX35" s="529"/>
      <c r="MY35" s="529"/>
      <c r="MZ35" s="529"/>
      <c r="NA35" s="529"/>
      <c r="NB35" s="529"/>
      <c r="NC35" s="529"/>
      <c r="ND35" s="529"/>
      <c r="NE35" s="529"/>
      <c r="NF35" s="529"/>
      <c r="NG35" s="529"/>
      <c r="NH35" s="529"/>
      <c r="NI35" s="529"/>
      <c r="NJ35" s="529"/>
      <c r="NK35" s="529"/>
      <c r="NL35" s="529"/>
      <c r="NM35" s="529"/>
      <c r="NN35" s="529"/>
      <c r="NO35" s="529"/>
      <c r="NP35" s="529"/>
      <c r="NQ35" s="529"/>
      <c r="NR35" s="529"/>
      <c r="NS35" s="529"/>
      <c r="NT35" s="529"/>
      <c r="NU35" s="529"/>
      <c r="NV35" s="529"/>
      <c r="NW35" s="529"/>
      <c r="NX35" s="529"/>
      <c r="NY35" s="529"/>
      <c r="NZ35" s="529"/>
      <c r="OA35" s="529"/>
      <c r="OB35" s="529"/>
      <c r="OC35" s="529"/>
      <c r="OD35" s="529"/>
      <c r="OE35" s="529"/>
      <c r="OF35" s="529"/>
      <c r="OG35" s="529"/>
      <c r="OH35" s="529"/>
      <c r="OI35" s="529"/>
      <c r="OJ35" s="529"/>
      <c r="OK35" s="529"/>
      <c r="OL35" s="529"/>
      <c r="OM35" s="529"/>
    </row>
    <row r="36" spans="1:403" s="527" customFormat="1" ht="67.5" customHeight="1" x14ac:dyDescent="0.2">
      <c r="A36" s="538"/>
      <c r="B36" s="538"/>
      <c r="C36" s="1799"/>
      <c r="D36" s="1800"/>
      <c r="E36" s="1801"/>
      <c r="F36" s="736">
        <v>28</v>
      </c>
      <c r="G36" s="539" t="s">
        <v>1477</v>
      </c>
      <c r="H36" s="685" t="s">
        <v>1743</v>
      </c>
      <c r="I36" s="543">
        <v>1</v>
      </c>
      <c r="J36" s="659" t="s">
        <v>1777</v>
      </c>
      <c r="K36" s="685" t="s">
        <v>1755</v>
      </c>
      <c r="L36" s="541">
        <v>43374</v>
      </c>
      <c r="M36" s="541">
        <v>43739</v>
      </c>
      <c r="N36" s="577">
        <f t="shared" si="2"/>
        <v>52.142857142857146</v>
      </c>
      <c r="O36" s="578">
        <v>43660</v>
      </c>
      <c r="P36" s="579">
        <f t="shared" si="3"/>
        <v>-11.285714285714292</v>
      </c>
      <c r="Q36" s="566" t="str">
        <f t="shared" ca="1" si="4"/>
        <v>Alerta</v>
      </c>
      <c r="R36" s="580"/>
      <c r="S36" s="581">
        <f t="shared" si="5"/>
        <v>0</v>
      </c>
      <c r="T36" s="578"/>
      <c r="U36" s="567" t="str">
        <f t="shared" si="6"/>
        <v>Cumple</v>
      </c>
      <c r="V36" s="567"/>
      <c r="W36" s="795" t="s">
        <v>1879</v>
      </c>
      <c r="X36" s="1785"/>
      <c r="Y36" s="658"/>
      <c r="AC36" s="659"/>
      <c r="AD36" s="528"/>
      <c r="DF36" s="529"/>
      <c r="DG36" s="529"/>
      <c r="DH36" s="529"/>
      <c r="DI36" s="529"/>
      <c r="DJ36" s="529"/>
      <c r="DK36" s="529"/>
      <c r="DL36" s="529"/>
      <c r="DM36" s="529"/>
      <c r="DN36" s="529"/>
      <c r="DO36" s="529"/>
      <c r="DP36" s="529"/>
      <c r="DQ36" s="529"/>
      <c r="DR36" s="529"/>
      <c r="DS36" s="529"/>
      <c r="DT36" s="529"/>
      <c r="DU36" s="529"/>
      <c r="DV36" s="529"/>
      <c r="DW36" s="529"/>
      <c r="DX36" s="529"/>
      <c r="DY36" s="529"/>
      <c r="DZ36" s="529"/>
      <c r="EA36" s="529"/>
      <c r="EB36" s="529"/>
      <c r="EC36" s="529"/>
      <c r="ED36" s="529"/>
      <c r="EE36" s="529"/>
      <c r="EF36" s="529"/>
      <c r="EG36" s="529"/>
      <c r="EH36" s="529"/>
      <c r="EI36" s="529"/>
      <c r="EJ36" s="529"/>
      <c r="EK36" s="529"/>
      <c r="EL36" s="529"/>
      <c r="EM36" s="529"/>
      <c r="EN36" s="529"/>
      <c r="EO36" s="529"/>
      <c r="EP36" s="529"/>
      <c r="EQ36" s="529"/>
      <c r="ER36" s="529"/>
      <c r="ES36" s="529"/>
      <c r="ET36" s="529"/>
      <c r="EU36" s="529"/>
      <c r="EV36" s="529"/>
      <c r="EW36" s="529"/>
      <c r="EX36" s="529"/>
      <c r="EY36" s="529"/>
      <c r="EZ36" s="529"/>
      <c r="FA36" s="529"/>
      <c r="FB36" s="529"/>
      <c r="FC36" s="529"/>
      <c r="FD36" s="529"/>
      <c r="FE36" s="529"/>
      <c r="FF36" s="529"/>
      <c r="FG36" s="529"/>
      <c r="FH36" s="529"/>
      <c r="FI36" s="529"/>
      <c r="FJ36" s="529"/>
      <c r="FK36" s="529"/>
      <c r="FL36" s="529"/>
      <c r="FM36" s="529"/>
      <c r="FN36" s="529"/>
      <c r="FO36" s="529"/>
      <c r="FP36" s="529"/>
      <c r="FQ36" s="529"/>
      <c r="FR36" s="529"/>
      <c r="FS36" s="529"/>
      <c r="FT36" s="529"/>
      <c r="FU36" s="529"/>
      <c r="FV36" s="529"/>
      <c r="FW36" s="529"/>
      <c r="FX36" s="529"/>
      <c r="FY36" s="529"/>
      <c r="FZ36" s="529"/>
      <c r="GA36" s="529"/>
      <c r="GB36" s="529"/>
      <c r="GC36" s="529"/>
      <c r="GD36" s="529"/>
      <c r="GE36" s="529"/>
      <c r="GF36" s="529"/>
      <c r="GG36" s="529"/>
      <c r="GH36" s="529"/>
      <c r="GI36" s="529"/>
      <c r="GJ36" s="529"/>
      <c r="GK36" s="529"/>
      <c r="GL36" s="529"/>
      <c r="GM36" s="529"/>
      <c r="GN36" s="529"/>
      <c r="GO36" s="529"/>
      <c r="GP36" s="529"/>
      <c r="GQ36" s="529"/>
      <c r="GR36" s="529"/>
      <c r="GS36" s="529"/>
      <c r="GT36" s="529"/>
      <c r="GU36" s="529"/>
      <c r="GV36" s="529"/>
      <c r="GW36" s="529"/>
      <c r="GX36" s="529"/>
      <c r="GY36" s="529"/>
      <c r="GZ36" s="529"/>
      <c r="HA36" s="529"/>
      <c r="HB36" s="529"/>
      <c r="HC36" s="529"/>
      <c r="HD36" s="529"/>
      <c r="HE36" s="529"/>
      <c r="HF36" s="529"/>
      <c r="HG36" s="529"/>
      <c r="HH36" s="529"/>
      <c r="HI36" s="529"/>
      <c r="HJ36" s="529"/>
      <c r="HK36" s="529"/>
      <c r="HL36" s="529"/>
      <c r="HM36" s="529"/>
      <c r="HN36" s="529"/>
      <c r="HO36" s="529"/>
      <c r="HP36" s="529"/>
      <c r="HQ36" s="529"/>
      <c r="HR36" s="529"/>
      <c r="HS36" s="529"/>
      <c r="HT36" s="529"/>
      <c r="HU36" s="529"/>
      <c r="HV36" s="529"/>
      <c r="HW36" s="529"/>
      <c r="HX36" s="529"/>
      <c r="HY36" s="529"/>
      <c r="HZ36" s="529"/>
      <c r="IA36" s="529"/>
      <c r="IB36" s="529"/>
      <c r="IC36" s="529"/>
      <c r="ID36" s="529"/>
      <c r="IE36" s="529"/>
      <c r="IF36" s="529"/>
      <c r="IG36" s="529"/>
      <c r="IH36" s="529"/>
      <c r="II36" s="529"/>
      <c r="IJ36" s="529"/>
      <c r="IK36" s="529"/>
      <c r="IL36" s="529"/>
      <c r="IM36" s="529"/>
      <c r="IN36" s="529"/>
      <c r="IO36" s="529"/>
      <c r="IP36" s="529"/>
      <c r="IQ36" s="529"/>
      <c r="IR36" s="529"/>
      <c r="IS36" s="529"/>
      <c r="IT36" s="529"/>
      <c r="IU36" s="529"/>
      <c r="IV36" s="529"/>
      <c r="IW36" s="529"/>
      <c r="IX36" s="529"/>
      <c r="IY36" s="529"/>
      <c r="IZ36" s="529"/>
      <c r="JA36" s="529"/>
      <c r="JB36" s="529"/>
      <c r="JC36" s="529"/>
      <c r="JD36" s="529"/>
      <c r="JE36" s="529"/>
      <c r="JF36" s="529"/>
      <c r="JG36" s="529"/>
      <c r="JH36" s="529"/>
      <c r="JI36" s="529"/>
      <c r="JJ36" s="529"/>
      <c r="JK36" s="529"/>
      <c r="JL36" s="529"/>
      <c r="JM36" s="529"/>
      <c r="JN36" s="529"/>
      <c r="JO36" s="529"/>
      <c r="JP36" s="529"/>
      <c r="JQ36" s="529"/>
      <c r="JR36" s="529"/>
      <c r="JS36" s="529"/>
      <c r="JT36" s="529"/>
      <c r="JU36" s="529"/>
      <c r="JV36" s="529"/>
      <c r="JW36" s="529"/>
      <c r="JX36" s="529"/>
      <c r="JY36" s="529"/>
      <c r="JZ36" s="529"/>
      <c r="KA36" s="529"/>
      <c r="KB36" s="529"/>
      <c r="KC36" s="529"/>
      <c r="KD36" s="529"/>
      <c r="KE36" s="529"/>
      <c r="KF36" s="529"/>
      <c r="KG36" s="529"/>
      <c r="KH36" s="529"/>
      <c r="KI36" s="529"/>
      <c r="KJ36" s="529"/>
      <c r="KK36" s="529"/>
      <c r="KL36" s="529"/>
      <c r="KM36" s="529"/>
      <c r="KN36" s="529"/>
      <c r="KO36" s="529"/>
      <c r="KP36" s="529"/>
      <c r="KQ36" s="529"/>
      <c r="KR36" s="529"/>
      <c r="KS36" s="529"/>
      <c r="KT36" s="529"/>
      <c r="KU36" s="529"/>
      <c r="KV36" s="529"/>
      <c r="KW36" s="529"/>
      <c r="KX36" s="529"/>
      <c r="KY36" s="529"/>
      <c r="KZ36" s="529"/>
      <c r="LA36" s="529"/>
      <c r="LB36" s="529"/>
      <c r="LC36" s="529"/>
      <c r="LD36" s="529"/>
      <c r="LE36" s="529"/>
      <c r="LF36" s="529"/>
      <c r="LG36" s="529"/>
      <c r="LH36" s="529"/>
      <c r="LI36" s="529"/>
      <c r="LJ36" s="529"/>
      <c r="LK36" s="529"/>
      <c r="LL36" s="529"/>
      <c r="LM36" s="529"/>
      <c r="LN36" s="529"/>
      <c r="LO36" s="529"/>
      <c r="LP36" s="529"/>
      <c r="LQ36" s="529"/>
      <c r="LR36" s="529"/>
      <c r="LS36" s="529"/>
      <c r="LT36" s="529"/>
      <c r="LU36" s="529"/>
      <c r="LV36" s="529"/>
      <c r="LW36" s="529"/>
      <c r="LX36" s="529"/>
      <c r="LY36" s="529"/>
      <c r="LZ36" s="529"/>
      <c r="MA36" s="529"/>
      <c r="MB36" s="529"/>
      <c r="MC36" s="529"/>
      <c r="MD36" s="529"/>
      <c r="ME36" s="529"/>
      <c r="MF36" s="529"/>
      <c r="MG36" s="529"/>
      <c r="MH36" s="529"/>
      <c r="MI36" s="529"/>
      <c r="MJ36" s="529"/>
      <c r="MK36" s="529"/>
      <c r="ML36" s="529"/>
      <c r="MM36" s="529"/>
      <c r="MN36" s="529"/>
      <c r="MO36" s="529"/>
      <c r="MP36" s="529"/>
      <c r="MQ36" s="529"/>
      <c r="MR36" s="529"/>
      <c r="MS36" s="529"/>
      <c r="MT36" s="529"/>
      <c r="MU36" s="529"/>
      <c r="MV36" s="529"/>
      <c r="MW36" s="529"/>
      <c r="MX36" s="529"/>
      <c r="MY36" s="529"/>
      <c r="MZ36" s="529"/>
      <c r="NA36" s="529"/>
      <c r="NB36" s="529"/>
      <c r="NC36" s="529"/>
      <c r="ND36" s="529"/>
      <c r="NE36" s="529"/>
      <c r="NF36" s="529"/>
      <c r="NG36" s="529"/>
      <c r="NH36" s="529"/>
      <c r="NI36" s="529"/>
      <c r="NJ36" s="529"/>
      <c r="NK36" s="529"/>
      <c r="NL36" s="529"/>
      <c r="NM36" s="529"/>
      <c r="NN36" s="529"/>
      <c r="NO36" s="529"/>
      <c r="NP36" s="529"/>
      <c r="NQ36" s="529"/>
      <c r="NR36" s="529"/>
      <c r="NS36" s="529"/>
      <c r="NT36" s="529"/>
      <c r="NU36" s="529"/>
      <c r="NV36" s="529"/>
      <c r="NW36" s="529"/>
      <c r="NX36" s="529"/>
      <c r="NY36" s="529"/>
      <c r="NZ36" s="529"/>
      <c r="OA36" s="529"/>
      <c r="OB36" s="529"/>
      <c r="OC36" s="529"/>
      <c r="OD36" s="529"/>
      <c r="OE36" s="529"/>
      <c r="OF36" s="529"/>
      <c r="OG36" s="529"/>
      <c r="OH36" s="529"/>
      <c r="OI36" s="529"/>
      <c r="OJ36" s="529"/>
      <c r="OK36" s="529"/>
      <c r="OL36" s="529"/>
      <c r="OM36" s="529"/>
    </row>
    <row r="37" spans="1:403" s="527" customFormat="1" ht="97.5" customHeight="1" x14ac:dyDescent="0.2">
      <c r="A37" s="545"/>
      <c r="B37" s="545"/>
      <c r="C37" s="1799"/>
      <c r="D37" s="1800"/>
      <c r="E37" s="1801"/>
      <c r="F37" s="736">
        <v>29</v>
      </c>
      <c r="G37" s="546" t="s">
        <v>1478</v>
      </c>
      <c r="H37" s="661" t="s">
        <v>1744</v>
      </c>
      <c r="I37" s="585">
        <v>4</v>
      </c>
      <c r="J37" s="661" t="s">
        <v>1778</v>
      </c>
      <c r="K37" s="685" t="s">
        <v>1755</v>
      </c>
      <c r="L37" s="541">
        <v>43374</v>
      </c>
      <c r="M37" s="541">
        <v>43739</v>
      </c>
      <c r="N37" s="577">
        <f t="shared" si="2"/>
        <v>52.142857142857146</v>
      </c>
      <c r="O37" s="578">
        <v>43661</v>
      </c>
      <c r="P37" s="579">
        <f t="shared" si="3"/>
        <v>-11.142857142857146</v>
      </c>
      <c r="Q37" s="566" t="str">
        <f t="shared" ca="1" si="4"/>
        <v>Alerta</v>
      </c>
      <c r="R37" s="580"/>
      <c r="S37" s="581">
        <f t="shared" si="5"/>
        <v>0</v>
      </c>
      <c r="T37" s="578"/>
      <c r="U37" s="567" t="str">
        <f t="shared" si="6"/>
        <v>Cumple</v>
      </c>
      <c r="V37" s="567"/>
      <c r="W37" s="795" t="s">
        <v>1879</v>
      </c>
      <c r="X37" s="1786"/>
      <c r="Y37" s="661"/>
      <c r="AC37" s="706"/>
      <c r="AD37" s="528"/>
      <c r="DF37" s="529"/>
      <c r="DG37" s="529"/>
      <c r="DH37" s="529"/>
      <c r="DI37" s="529"/>
      <c r="DJ37" s="529"/>
      <c r="DK37" s="529"/>
      <c r="DL37" s="529"/>
      <c r="DM37" s="529"/>
      <c r="DN37" s="529"/>
      <c r="DO37" s="529"/>
      <c r="DP37" s="529"/>
      <c r="DQ37" s="529"/>
      <c r="DR37" s="529"/>
      <c r="DS37" s="529"/>
      <c r="DT37" s="529"/>
      <c r="DU37" s="529"/>
      <c r="DV37" s="529"/>
      <c r="DW37" s="529"/>
      <c r="DX37" s="529"/>
      <c r="DY37" s="529"/>
      <c r="DZ37" s="529"/>
      <c r="EA37" s="529"/>
      <c r="EB37" s="529"/>
      <c r="EC37" s="529"/>
      <c r="ED37" s="529"/>
      <c r="EE37" s="529"/>
      <c r="EF37" s="529"/>
      <c r="EG37" s="529"/>
      <c r="EH37" s="529"/>
      <c r="EI37" s="529"/>
      <c r="EJ37" s="529"/>
      <c r="EK37" s="529"/>
      <c r="EL37" s="529"/>
      <c r="EM37" s="529"/>
      <c r="EN37" s="529"/>
      <c r="EO37" s="529"/>
      <c r="EP37" s="529"/>
      <c r="EQ37" s="529"/>
      <c r="ER37" s="529"/>
      <c r="ES37" s="529"/>
      <c r="ET37" s="529"/>
      <c r="EU37" s="529"/>
      <c r="EV37" s="529"/>
      <c r="EW37" s="529"/>
      <c r="EX37" s="529"/>
      <c r="EY37" s="529"/>
      <c r="EZ37" s="529"/>
      <c r="FA37" s="529"/>
      <c r="FB37" s="529"/>
      <c r="FC37" s="529"/>
      <c r="FD37" s="529"/>
      <c r="FE37" s="529"/>
      <c r="FF37" s="529"/>
      <c r="FG37" s="529"/>
      <c r="FH37" s="529"/>
      <c r="FI37" s="529"/>
      <c r="FJ37" s="529"/>
      <c r="FK37" s="529"/>
      <c r="FL37" s="529"/>
      <c r="FM37" s="529"/>
      <c r="FN37" s="529"/>
      <c r="FO37" s="529"/>
      <c r="FP37" s="529"/>
      <c r="FQ37" s="529"/>
      <c r="FR37" s="529"/>
      <c r="FS37" s="529"/>
      <c r="FT37" s="529"/>
      <c r="FU37" s="529"/>
      <c r="FV37" s="529"/>
      <c r="FW37" s="529"/>
      <c r="FX37" s="529"/>
      <c r="FY37" s="529"/>
      <c r="FZ37" s="529"/>
      <c r="GA37" s="529"/>
      <c r="GB37" s="529"/>
      <c r="GC37" s="529"/>
      <c r="GD37" s="529"/>
      <c r="GE37" s="529"/>
      <c r="GF37" s="529"/>
      <c r="GG37" s="529"/>
      <c r="GH37" s="529"/>
      <c r="GI37" s="529"/>
      <c r="GJ37" s="529"/>
      <c r="GK37" s="529"/>
      <c r="GL37" s="529"/>
      <c r="GM37" s="529"/>
      <c r="GN37" s="529"/>
      <c r="GO37" s="529"/>
      <c r="GP37" s="529"/>
      <c r="GQ37" s="529"/>
      <c r="GR37" s="529"/>
      <c r="GS37" s="529"/>
      <c r="GT37" s="529"/>
      <c r="GU37" s="529"/>
      <c r="GV37" s="529"/>
      <c r="GW37" s="529"/>
      <c r="GX37" s="529"/>
      <c r="GY37" s="529"/>
      <c r="GZ37" s="529"/>
      <c r="HA37" s="529"/>
      <c r="HB37" s="529"/>
      <c r="HC37" s="529"/>
      <c r="HD37" s="529"/>
      <c r="HE37" s="529"/>
      <c r="HF37" s="529"/>
      <c r="HG37" s="529"/>
      <c r="HH37" s="529"/>
      <c r="HI37" s="529"/>
      <c r="HJ37" s="529"/>
      <c r="HK37" s="529"/>
      <c r="HL37" s="529"/>
      <c r="HM37" s="529"/>
      <c r="HN37" s="529"/>
      <c r="HO37" s="529"/>
      <c r="HP37" s="529"/>
      <c r="HQ37" s="529"/>
      <c r="HR37" s="529"/>
      <c r="HS37" s="529"/>
      <c r="HT37" s="529"/>
      <c r="HU37" s="529"/>
      <c r="HV37" s="529"/>
      <c r="HW37" s="529"/>
      <c r="HX37" s="529"/>
      <c r="HY37" s="529"/>
      <c r="HZ37" s="529"/>
      <c r="IA37" s="529"/>
      <c r="IB37" s="529"/>
      <c r="IC37" s="529"/>
      <c r="ID37" s="529"/>
      <c r="IE37" s="529"/>
      <c r="IF37" s="529"/>
      <c r="IG37" s="529"/>
      <c r="IH37" s="529"/>
      <c r="II37" s="529"/>
      <c r="IJ37" s="529"/>
      <c r="IK37" s="529"/>
      <c r="IL37" s="529"/>
      <c r="IM37" s="529"/>
      <c r="IN37" s="529"/>
      <c r="IO37" s="529"/>
      <c r="IP37" s="529"/>
      <c r="IQ37" s="529"/>
      <c r="IR37" s="529"/>
      <c r="IS37" s="529"/>
      <c r="IT37" s="529"/>
      <c r="IU37" s="529"/>
      <c r="IV37" s="529"/>
      <c r="IW37" s="529"/>
      <c r="IX37" s="529"/>
      <c r="IY37" s="529"/>
      <c r="IZ37" s="529"/>
      <c r="JA37" s="529"/>
      <c r="JB37" s="529"/>
      <c r="JC37" s="529"/>
      <c r="JD37" s="529"/>
      <c r="JE37" s="529"/>
      <c r="JF37" s="529"/>
      <c r="JG37" s="529"/>
      <c r="JH37" s="529"/>
      <c r="JI37" s="529"/>
      <c r="JJ37" s="529"/>
      <c r="JK37" s="529"/>
      <c r="JL37" s="529"/>
      <c r="JM37" s="529"/>
      <c r="JN37" s="529"/>
      <c r="JO37" s="529"/>
      <c r="JP37" s="529"/>
      <c r="JQ37" s="529"/>
      <c r="JR37" s="529"/>
      <c r="JS37" s="529"/>
      <c r="JT37" s="529"/>
      <c r="JU37" s="529"/>
      <c r="JV37" s="529"/>
      <c r="JW37" s="529"/>
      <c r="JX37" s="529"/>
      <c r="JY37" s="529"/>
      <c r="JZ37" s="529"/>
      <c r="KA37" s="529"/>
      <c r="KB37" s="529"/>
      <c r="KC37" s="529"/>
      <c r="KD37" s="529"/>
      <c r="KE37" s="529"/>
      <c r="KF37" s="529"/>
      <c r="KG37" s="529"/>
      <c r="KH37" s="529"/>
      <c r="KI37" s="529"/>
      <c r="KJ37" s="529"/>
      <c r="KK37" s="529"/>
      <c r="KL37" s="529"/>
      <c r="KM37" s="529"/>
      <c r="KN37" s="529"/>
      <c r="KO37" s="529"/>
      <c r="KP37" s="529"/>
      <c r="KQ37" s="529"/>
      <c r="KR37" s="529"/>
      <c r="KS37" s="529"/>
      <c r="KT37" s="529"/>
      <c r="KU37" s="529"/>
      <c r="KV37" s="529"/>
      <c r="KW37" s="529"/>
      <c r="KX37" s="529"/>
      <c r="KY37" s="529"/>
      <c r="KZ37" s="529"/>
      <c r="LA37" s="529"/>
      <c r="LB37" s="529"/>
      <c r="LC37" s="529"/>
      <c r="LD37" s="529"/>
      <c r="LE37" s="529"/>
      <c r="LF37" s="529"/>
      <c r="LG37" s="529"/>
      <c r="LH37" s="529"/>
      <c r="LI37" s="529"/>
      <c r="LJ37" s="529"/>
      <c r="LK37" s="529"/>
      <c r="LL37" s="529"/>
      <c r="LM37" s="529"/>
      <c r="LN37" s="529"/>
      <c r="LO37" s="529"/>
      <c r="LP37" s="529"/>
      <c r="LQ37" s="529"/>
      <c r="LR37" s="529"/>
      <c r="LS37" s="529"/>
      <c r="LT37" s="529"/>
      <c r="LU37" s="529"/>
      <c r="LV37" s="529"/>
      <c r="LW37" s="529"/>
      <c r="LX37" s="529"/>
      <c r="LY37" s="529"/>
      <c r="LZ37" s="529"/>
      <c r="MA37" s="529"/>
      <c r="MB37" s="529"/>
      <c r="MC37" s="529"/>
      <c r="MD37" s="529"/>
      <c r="ME37" s="529"/>
      <c r="MF37" s="529"/>
      <c r="MG37" s="529"/>
      <c r="MH37" s="529"/>
      <c r="MI37" s="529"/>
      <c r="MJ37" s="529"/>
      <c r="MK37" s="529"/>
      <c r="ML37" s="529"/>
      <c r="MM37" s="529"/>
      <c r="MN37" s="529"/>
      <c r="MO37" s="529"/>
      <c r="MP37" s="529"/>
      <c r="MQ37" s="529"/>
      <c r="MR37" s="529"/>
      <c r="MS37" s="529"/>
      <c r="MT37" s="529"/>
      <c r="MU37" s="529"/>
      <c r="MV37" s="529"/>
      <c r="MW37" s="529"/>
      <c r="MX37" s="529"/>
      <c r="MY37" s="529"/>
      <c r="MZ37" s="529"/>
      <c r="NA37" s="529"/>
      <c r="NB37" s="529"/>
      <c r="NC37" s="529"/>
      <c r="ND37" s="529"/>
      <c r="NE37" s="529"/>
      <c r="NF37" s="529"/>
      <c r="NG37" s="529"/>
      <c r="NH37" s="529"/>
      <c r="NI37" s="529"/>
      <c r="NJ37" s="529"/>
      <c r="NK37" s="529"/>
      <c r="NL37" s="529"/>
      <c r="NM37" s="529"/>
      <c r="NN37" s="529"/>
      <c r="NO37" s="529"/>
      <c r="NP37" s="529"/>
      <c r="NQ37" s="529"/>
      <c r="NR37" s="529"/>
      <c r="NS37" s="529"/>
      <c r="NT37" s="529"/>
      <c r="NU37" s="529"/>
      <c r="NV37" s="529"/>
      <c r="NW37" s="529"/>
      <c r="NX37" s="529"/>
      <c r="NY37" s="529"/>
      <c r="NZ37" s="529"/>
      <c r="OA37" s="529"/>
      <c r="OB37" s="529"/>
      <c r="OC37" s="529"/>
      <c r="OD37" s="529"/>
      <c r="OE37" s="529"/>
      <c r="OF37" s="529"/>
      <c r="OG37" s="529"/>
      <c r="OH37" s="529"/>
      <c r="OI37" s="529"/>
      <c r="OJ37" s="529"/>
      <c r="OK37" s="529"/>
      <c r="OL37" s="529"/>
      <c r="OM37" s="529"/>
    </row>
    <row r="38" spans="1:403" ht="18.75" x14ac:dyDescent="0.2">
      <c r="H38" s="574" t="s">
        <v>24</v>
      </c>
      <c r="I38" s="583">
        <f>SUM(I11:I37)</f>
        <v>49</v>
      </c>
      <c r="J38" s="687"/>
      <c r="K38" s="687"/>
      <c r="L38"/>
      <c r="M38"/>
      <c r="N38" s="584"/>
      <c r="O38"/>
      <c r="P38" s="1793" t="s">
        <v>23</v>
      </c>
      <c r="Q38" s="1794"/>
      <c r="R38" s="582">
        <f>SUM(R11:R37)</f>
        <v>25.499999999999993</v>
      </c>
      <c r="S38" s="568">
        <f>IF(R38=0,0,+R38/I38)</f>
        <v>0.52040816326530592</v>
      </c>
      <c r="T38" s="569" t="s">
        <v>22</v>
      </c>
      <c r="U38" s="568">
        <f>(COUNTIF(U11:U37,"Cumple")*100%)/COUNTA(U11:U37)</f>
        <v>1</v>
      </c>
      <c r="AC38" s="543"/>
    </row>
    <row r="39" spans="1:403" ht="16.5" x14ac:dyDescent="0.2">
      <c r="AC39" s="543"/>
    </row>
    <row r="40" spans="1:403" ht="16.5" x14ac:dyDescent="0.2">
      <c r="S40" s="702"/>
      <c r="AC40" s="543"/>
    </row>
    <row r="41" spans="1:403" ht="16.5" x14ac:dyDescent="0.2">
      <c r="AC41" s="543"/>
    </row>
    <row r="42" spans="1:403" ht="16.5" x14ac:dyDescent="0.2">
      <c r="AC42" s="543"/>
    </row>
    <row r="43" spans="1:403" ht="16.5" x14ac:dyDescent="0.2">
      <c r="AC43" s="543"/>
    </row>
    <row r="44" spans="1:403" ht="16.5" x14ac:dyDescent="0.2">
      <c r="AC44" s="543"/>
    </row>
    <row r="45" spans="1:403" ht="16.5" x14ac:dyDescent="0.2">
      <c r="AC45" s="543"/>
    </row>
    <row r="46" spans="1:403" ht="16.5" x14ac:dyDescent="0.2">
      <c r="AC46" s="543"/>
    </row>
    <row r="47" spans="1:403" ht="16.5" x14ac:dyDescent="0.2">
      <c r="AC47" s="543"/>
    </row>
    <row r="48" spans="1:403" ht="16.5" x14ac:dyDescent="0.2">
      <c r="AC48" s="543"/>
    </row>
    <row r="49" spans="29:29" ht="16.5" x14ac:dyDescent="0.2">
      <c r="AC49" s="543"/>
    </row>
    <row r="50" spans="29:29" ht="16.5" x14ac:dyDescent="0.2">
      <c r="AC50" s="543"/>
    </row>
    <row r="51" spans="29:29" ht="16.5" x14ac:dyDescent="0.2">
      <c r="AC51" s="543"/>
    </row>
    <row r="52" spans="29:29" ht="16.5" x14ac:dyDescent="0.2">
      <c r="AC52" s="543"/>
    </row>
    <row r="53" spans="29:29" ht="16.5" x14ac:dyDescent="0.2">
      <c r="AC53" s="543"/>
    </row>
    <row r="54" spans="29:29" ht="16.5" x14ac:dyDescent="0.2">
      <c r="AC54" s="543"/>
    </row>
    <row r="55" spans="29:29" ht="16.5" x14ac:dyDescent="0.2">
      <c r="AC55" s="543"/>
    </row>
    <row r="56" spans="29:29" ht="16.5" x14ac:dyDescent="0.2">
      <c r="AC56" s="543"/>
    </row>
    <row r="57" spans="29:29" ht="16.5" x14ac:dyDescent="0.2">
      <c r="AC57" s="543"/>
    </row>
    <row r="58" spans="29:29" ht="16.5" x14ac:dyDescent="0.2">
      <c r="AC58" s="543"/>
    </row>
    <row r="59" spans="29:29" ht="16.5" x14ac:dyDescent="0.2">
      <c r="AC59" s="543"/>
    </row>
    <row r="60" spans="29:29" x14ac:dyDescent="0.2">
      <c r="AC60" s="585"/>
    </row>
  </sheetData>
  <autoFilter ref="A10:Y38"/>
  <mergeCells count="49">
    <mergeCell ref="W17:W18"/>
    <mergeCell ref="A9:X9"/>
    <mergeCell ref="A1:A6"/>
    <mergeCell ref="B1:B6"/>
    <mergeCell ref="C1:X6"/>
    <mergeCell ref="C17:C19"/>
    <mergeCell ref="D17:D19"/>
    <mergeCell ref="E17:E19"/>
    <mergeCell ref="AH5:AJ5"/>
    <mergeCell ref="A7:G7"/>
    <mergeCell ref="K7:W7"/>
    <mergeCell ref="A8:X8"/>
    <mergeCell ref="C29:C31"/>
    <mergeCell ref="D29:D31"/>
    <mergeCell ref="E29:E31"/>
    <mergeCell ref="C11:C13"/>
    <mergeCell ref="D11:D13"/>
    <mergeCell ref="E11:E13"/>
    <mergeCell ref="C14:C16"/>
    <mergeCell ref="D14:D16"/>
    <mergeCell ref="E14:E16"/>
    <mergeCell ref="C26:C28"/>
    <mergeCell ref="D26:D28"/>
    <mergeCell ref="E26:E28"/>
    <mergeCell ref="C20:C22"/>
    <mergeCell ref="D20:D22"/>
    <mergeCell ref="E20:E22"/>
    <mergeCell ref="E23:E25"/>
    <mergeCell ref="D23:D25"/>
    <mergeCell ref="C23:C25"/>
    <mergeCell ref="P38:Q38"/>
    <mergeCell ref="C33:C34"/>
    <mergeCell ref="D33:D34"/>
    <mergeCell ref="E33:E34"/>
    <mergeCell ref="C35:C37"/>
    <mergeCell ref="D35:D37"/>
    <mergeCell ref="E35:E37"/>
    <mergeCell ref="X33:X34"/>
    <mergeCell ref="X35:X37"/>
    <mergeCell ref="X11:X13"/>
    <mergeCell ref="X14:X16"/>
    <mergeCell ref="X17:X18"/>
    <mergeCell ref="X20:X22"/>
    <mergeCell ref="X26:X28"/>
    <mergeCell ref="W20:W22"/>
    <mergeCell ref="W23:W25"/>
    <mergeCell ref="W26:W28"/>
    <mergeCell ref="W29:W31"/>
    <mergeCell ref="X29:X31"/>
  </mergeCells>
  <conditionalFormatting sqref="S10">
    <cfRule type="cellIs" dxfId="389" priority="17" stopIfTrue="1" operator="between">
      <formula>0.9</formula>
      <formula>1</formula>
    </cfRule>
    <cfRule type="cellIs" dxfId="388" priority="18" stopIfTrue="1" operator="between">
      <formula>0.5</formula>
      <formula>0.89</formula>
    </cfRule>
    <cfRule type="cellIs" dxfId="387" priority="19" stopIfTrue="1" operator="between">
      <formula>0.2</formula>
      <formula>0.49</formula>
    </cfRule>
    <cfRule type="cellIs" dxfId="386" priority="20" stopIfTrue="1" operator="between">
      <formula>0</formula>
      <formula>0.19</formula>
    </cfRule>
  </conditionalFormatting>
  <conditionalFormatting sqref="Q11:Q37">
    <cfRule type="containsText" dxfId="385" priority="15" operator="containsText" text="Alerta">
      <formula>NOT(ISERROR(SEARCH("Alerta",Q11)))</formula>
    </cfRule>
    <cfRule type="containsText" dxfId="384" priority="16" operator="containsText" text="En tiempo">
      <formula>NOT(ISERROR(SEARCH("En tiempo",Q11)))</formula>
    </cfRule>
  </conditionalFormatting>
  <conditionalFormatting sqref="U11:U37">
    <cfRule type="containsText" dxfId="383" priority="13" operator="containsText" text="Incumple">
      <formula>NOT(ISERROR(SEARCH("Incumple",U11)))</formula>
    </cfRule>
    <cfRule type="containsText" dxfId="382" priority="14" operator="containsText" text="Cumple">
      <formula>NOT(ISERROR(SEARCH("Cumple",U11)))</formula>
    </cfRule>
  </conditionalFormatting>
  <conditionalFormatting sqref="S11:S37">
    <cfRule type="cellIs" dxfId="381" priority="12" operator="between">
      <formula>1</formula>
      <formula>0.9</formula>
    </cfRule>
  </conditionalFormatting>
  <conditionalFormatting sqref="S11:S37">
    <cfRule type="cellIs" dxfId="380" priority="9" operator="between">
      <formula>0.19</formula>
      <formula>0</formula>
    </cfRule>
    <cfRule type="cellIs" dxfId="379" priority="10" operator="between">
      <formula>0.49</formula>
      <formula>0.2</formula>
    </cfRule>
    <cfRule type="cellIs" dxfId="378" priority="11" operator="between">
      <formula>0.89</formula>
      <formula>0.5</formula>
    </cfRule>
  </conditionalFormatting>
  <conditionalFormatting sqref="S38">
    <cfRule type="cellIs" dxfId="377" priority="8" operator="between">
      <formula>1</formula>
      <formula>0.9</formula>
    </cfRule>
  </conditionalFormatting>
  <conditionalFormatting sqref="S38">
    <cfRule type="cellIs" dxfId="376" priority="5" operator="between">
      <formula>0.19</formula>
      <formula>0</formula>
    </cfRule>
    <cfRule type="cellIs" dxfId="375" priority="6" operator="between">
      <formula>0.49</formula>
      <formula>0.2</formula>
    </cfRule>
    <cfRule type="cellIs" dxfId="374" priority="7" operator="between">
      <formula>0.89</formula>
      <formula>0.5</formula>
    </cfRule>
  </conditionalFormatting>
  <conditionalFormatting sqref="U38">
    <cfRule type="cellIs" dxfId="373" priority="4" operator="between">
      <formula>1</formula>
      <formula>0.9</formula>
    </cfRule>
  </conditionalFormatting>
  <conditionalFormatting sqref="U38">
    <cfRule type="cellIs" dxfId="372" priority="1" operator="between">
      <formula>0.19</formula>
      <formula>0</formula>
    </cfRule>
    <cfRule type="cellIs" dxfId="371" priority="2" operator="between">
      <formula>0.49</formula>
      <formula>0.2</formula>
    </cfRule>
    <cfRule type="cellIs" dxfId="370" priority="3" operator="between">
      <formula>0.89</formula>
      <formula>0.5</formula>
    </cfRule>
  </conditionalFormatting>
  <dataValidations count="2">
    <dataValidation type="list" allowBlank="1" showInputMessage="1" showErrorMessage="1" sqref="B37">
      <formula1>$Y$11:$Y$26</formula1>
    </dataValidation>
    <dataValidation type="list" allowBlank="1" showInputMessage="1" showErrorMessage="1" sqref="B11:B36">
      <formula1>INDIRECT(A11)</formula1>
    </dataValidation>
  </dataValidations>
  <printOptions horizontalCentered="1"/>
  <pageMargins left="0.70866141732283472" right="0.70866141732283472" top="0.74803149606299213" bottom="0.74803149606299213" header="0.31496062992125984" footer="0.31496062992125984"/>
  <pageSetup paperSize="5" scale="7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[8]Datos!#REF!</xm:f>
          </x14:formula1>
          <xm:sqref>A11:A37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W26"/>
  <sheetViews>
    <sheetView topLeftCell="C1" zoomScale="60" zoomScaleNormal="60" zoomScaleSheetLayoutView="100" zoomScalePageLayoutView="10" workbookViewId="0">
      <selection activeCell="C1" sqref="C1:W6"/>
    </sheetView>
  </sheetViews>
  <sheetFormatPr baseColWidth="10" defaultColWidth="11.42578125" defaultRowHeight="16.5" x14ac:dyDescent="0.3"/>
  <cols>
    <col min="1" max="1" width="19.28515625" style="549" customWidth="1"/>
    <col min="2" max="2" width="19" style="549" customWidth="1"/>
    <col min="3" max="3" width="29.42578125" style="549" customWidth="1"/>
    <col min="4" max="4" width="30" style="549" customWidth="1"/>
    <col min="5" max="5" width="32.85546875" style="549" customWidth="1"/>
    <col min="6" max="6" width="11.85546875" style="549" customWidth="1"/>
    <col min="7" max="7" width="54.85546875" style="549" customWidth="1"/>
    <col min="8" max="8" width="31.42578125" style="549" customWidth="1"/>
    <col min="9" max="10" width="23.140625" style="549" customWidth="1"/>
    <col min="11" max="11" width="14.5703125" style="549" customWidth="1"/>
    <col min="12" max="12" width="15.140625" style="549" customWidth="1"/>
    <col min="13" max="13" width="17.7109375" style="549" customWidth="1"/>
    <col min="14" max="14" width="19" style="549" customWidth="1"/>
    <col min="15" max="15" width="22.85546875" style="549" customWidth="1"/>
    <col min="16" max="16" width="25.7109375" style="549" customWidth="1"/>
    <col min="17" max="17" width="22.85546875" style="549" customWidth="1"/>
    <col min="18" max="18" width="20.140625" style="549" customWidth="1"/>
    <col min="19" max="19" width="22.7109375" style="549" hidden="1" customWidth="1"/>
    <col min="20" max="20" width="28" style="549" hidden="1" customWidth="1"/>
    <col min="21" max="21" width="49.140625" style="549" customWidth="1"/>
    <col min="22" max="22" width="96.42578125" style="549" customWidth="1"/>
    <col min="23" max="23" width="16.140625" style="549" customWidth="1"/>
    <col min="24" max="16384" width="11.42578125" style="549"/>
  </cols>
  <sheetData>
    <row r="1" spans="1:23" x14ac:dyDescent="0.3">
      <c r="A1" s="1818"/>
      <c r="B1" s="1821"/>
      <c r="C1" s="1846" t="s">
        <v>2392</v>
      </c>
      <c r="D1" s="1847"/>
      <c r="E1" s="1847"/>
      <c r="F1" s="1847"/>
      <c r="G1" s="1847"/>
      <c r="H1" s="1847"/>
      <c r="I1" s="1847"/>
      <c r="J1" s="1847"/>
      <c r="K1" s="1847"/>
      <c r="L1" s="1847"/>
      <c r="M1" s="1847"/>
      <c r="N1" s="1847"/>
      <c r="O1" s="1847"/>
      <c r="P1" s="1847"/>
      <c r="Q1" s="1847"/>
      <c r="R1" s="1847"/>
      <c r="S1" s="1847"/>
      <c r="T1" s="1847"/>
      <c r="U1" s="1847"/>
      <c r="V1" s="1847"/>
      <c r="W1" s="1848"/>
    </row>
    <row r="2" spans="1:23" x14ac:dyDescent="0.3">
      <c r="A2" s="1819"/>
      <c r="B2" s="1821"/>
      <c r="C2" s="1849"/>
      <c r="D2" s="1850"/>
      <c r="E2" s="1850"/>
      <c r="F2" s="1850"/>
      <c r="G2" s="1850"/>
      <c r="H2" s="1850"/>
      <c r="I2" s="1850"/>
      <c r="J2" s="1850"/>
      <c r="K2" s="1850"/>
      <c r="L2" s="1850"/>
      <c r="M2" s="1850"/>
      <c r="N2" s="1850"/>
      <c r="O2" s="1850"/>
      <c r="P2" s="1850"/>
      <c r="Q2" s="1850"/>
      <c r="R2" s="1850"/>
      <c r="S2" s="1850"/>
      <c r="T2" s="1850"/>
      <c r="U2" s="1850"/>
      <c r="V2" s="1850"/>
      <c r="W2" s="1851"/>
    </row>
    <row r="3" spans="1:23" x14ac:dyDescent="0.3">
      <c r="A3" s="1819"/>
      <c r="B3" s="1821"/>
      <c r="C3" s="1849"/>
      <c r="D3" s="1850"/>
      <c r="E3" s="1850"/>
      <c r="F3" s="1850"/>
      <c r="G3" s="1850"/>
      <c r="H3" s="1850"/>
      <c r="I3" s="1850"/>
      <c r="J3" s="1850"/>
      <c r="K3" s="1850"/>
      <c r="L3" s="1850"/>
      <c r="M3" s="1850"/>
      <c r="N3" s="1850"/>
      <c r="O3" s="1850"/>
      <c r="P3" s="1850"/>
      <c r="Q3" s="1850"/>
      <c r="R3" s="1850"/>
      <c r="S3" s="1850"/>
      <c r="T3" s="1850"/>
      <c r="U3" s="1850"/>
      <c r="V3" s="1850"/>
      <c r="W3" s="1851"/>
    </row>
    <row r="4" spans="1:23" x14ac:dyDescent="0.3">
      <c r="A4" s="1819"/>
      <c r="B4" s="1821"/>
      <c r="C4" s="1849"/>
      <c r="D4" s="1850"/>
      <c r="E4" s="1850"/>
      <c r="F4" s="1850"/>
      <c r="G4" s="1850"/>
      <c r="H4" s="1850"/>
      <c r="I4" s="1850"/>
      <c r="J4" s="1850"/>
      <c r="K4" s="1850"/>
      <c r="L4" s="1850"/>
      <c r="M4" s="1850"/>
      <c r="N4" s="1850"/>
      <c r="O4" s="1850"/>
      <c r="P4" s="1850"/>
      <c r="Q4" s="1850"/>
      <c r="R4" s="1850"/>
      <c r="S4" s="1850"/>
      <c r="T4" s="1850"/>
      <c r="U4" s="1850"/>
      <c r="V4" s="1850"/>
      <c r="W4" s="1851"/>
    </row>
    <row r="5" spans="1:23" x14ac:dyDescent="0.3">
      <c r="A5" s="1819"/>
      <c r="B5" s="1821"/>
      <c r="C5" s="1849"/>
      <c r="D5" s="1850"/>
      <c r="E5" s="1850"/>
      <c r="F5" s="1850"/>
      <c r="G5" s="1850"/>
      <c r="H5" s="1850"/>
      <c r="I5" s="1850"/>
      <c r="J5" s="1850"/>
      <c r="K5" s="1850"/>
      <c r="L5" s="1850"/>
      <c r="M5" s="1850"/>
      <c r="N5" s="1850"/>
      <c r="O5" s="1850"/>
      <c r="P5" s="1850"/>
      <c r="Q5" s="1850"/>
      <c r="R5" s="1850"/>
      <c r="S5" s="1850"/>
      <c r="T5" s="1850"/>
      <c r="U5" s="1850"/>
      <c r="V5" s="1850"/>
      <c r="W5" s="1851"/>
    </row>
    <row r="6" spans="1:23" x14ac:dyDescent="0.3">
      <c r="A6" s="1820"/>
      <c r="B6" s="1822"/>
      <c r="C6" s="1852"/>
      <c r="D6" s="1853"/>
      <c r="E6" s="1853"/>
      <c r="F6" s="1853"/>
      <c r="G6" s="1853"/>
      <c r="H6" s="1853"/>
      <c r="I6" s="1853"/>
      <c r="J6" s="1853"/>
      <c r="K6" s="1853"/>
      <c r="L6" s="1853"/>
      <c r="M6" s="1853"/>
      <c r="N6" s="1853"/>
      <c r="O6" s="1853"/>
      <c r="P6" s="1853"/>
      <c r="Q6" s="1853"/>
      <c r="R6" s="1853"/>
      <c r="S6" s="1853"/>
      <c r="T6" s="1853"/>
      <c r="U6" s="1853"/>
      <c r="V6" s="1853"/>
      <c r="W6" s="1854"/>
    </row>
    <row r="7" spans="1:23" x14ac:dyDescent="0.3">
      <c r="A7" s="1855" t="s">
        <v>70</v>
      </c>
      <c r="B7" s="1856"/>
      <c r="C7" s="1856"/>
      <c r="D7" s="1856"/>
      <c r="E7" s="1856"/>
      <c r="F7" s="1856"/>
      <c r="G7" s="1856"/>
      <c r="H7" s="550" t="s">
        <v>69</v>
      </c>
      <c r="I7" s="547">
        <v>1</v>
      </c>
      <c r="J7" s="737"/>
      <c r="K7" s="1857" t="s">
        <v>68</v>
      </c>
      <c r="L7" s="1857"/>
      <c r="M7" s="1857"/>
      <c r="N7" s="1857"/>
      <c r="O7" s="1857"/>
      <c r="P7" s="1857"/>
      <c r="Q7" s="1857"/>
      <c r="R7" s="1857"/>
      <c r="S7" s="1857"/>
      <c r="T7" s="1857"/>
      <c r="U7" s="1857"/>
      <c r="V7" s="1857"/>
      <c r="W7" s="1857"/>
    </row>
    <row r="8" spans="1:23" x14ac:dyDescent="0.3">
      <c r="A8" s="1857" t="s">
        <v>1425</v>
      </c>
      <c r="B8" s="1857"/>
      <c r="C8" s="1857"/>
      <c r="D8" s="1857"/>
      <c r="E8" s="1857"/>
      <c r="F8" s="1857"/>
      <c r="G8" s="1857"/>
      <c r="H8" s="1857"/>
      <c r="I8" s="1857"/>
      <c r="J8" s="1857"/>
      <c r="K8" s="1857"/>
      <c r="L8" s="1857"/>
      <c r="M8" s="1857"/>
      <c r="N8" s="1857"/>
      <c r="O8" s="1857"/>
      <c r="P8" s="1857"/>
      <c r="Q8" s="1857"/>
      <c r="R8" s="1857"/>
      <c r="S8" s="1857"/>
      <c r="T8" s="1857"/>
      <c r="U8" s="1857"/>
      <c r="V8" s="1857"/>
      <c r="W8" s="1857"/>
    </row>
    <row r="9" spans="1:23" customFormat="1" ht="41.25" customHeight="1" x14ac:dyDescent="0.2">
      <c r="A9" s="1709" t="s">
        <v>66</v>
      </c>
      <c r="B9" s="1710"/>
      <c r="C9" s="561" t="s">
        <v>65</v>
      </c>
      <c r="D9" s="1709" t="s">
        <v>64</v>
      </c>
      <c r="E9" s="1710"/>
      <c r="F9" s="1860" t="s">
        <v>63</v>
      </c>
      <c r="G9" s="1861"/>
      <c r="H9" s="1709" t="s">
        <v>2</v>
      </c>
      <c r="I9" s="1710"/>
      <c r="J9" s="735"/>
      <c r="K9" s="1858" t="s">
        <v>1536</v>
      </c>
      <c r="L9" s="1859"/>
      <c r="M9" s="563"/>
      <c r="N9" s="563"/>
      <c r="O9" s="563"/>
      <c r="P9" s="563"/>
      <c r="Q9" s="563"/>
      <c r="R9" s="563"/>
      <c r="S9" s="563"/>
      <c r="T9" s="563"/>
      <c r="U9" s="563"/>
      <c r="V9" s="563"/>
      <c r="W9" s="564"/>
    </row>
    <row r="10" spans="1:23" s="551" customFormat="1" ht="63.75" customHeight="1" x14ac:dyDescent="0.2">
      <c r="A10" s="565" t="s">
        <v>61</v>
      </c>
      <c r="B10" s="565" t="s">
        <v>71</v>
      </c>
      <c r="C10" s="565" t="s">
        <v>60</v>
      </c>
      <c r="D10" s="565" t="s">
        <v>59</v>
      </c>
      <c r="E10" s="565" t="s">
        <v>58</v>
      </c>
      <c r="F10" s="565" t="s">
        <v>1864</v>
      </c>
      <c r="G10" s="565" t="s">
        <v>57</v>
      </c>
      <c r="H10" s="565" t="s">
        <v>1779</v>
      </c>
      <c r="I10" s="565" t="s">
        <v>56</v>
      </c>
      <c r="J10" s="565" t="s">
        <v>1876</v>
      </c>
      <c r="K10" s="565" t="s">
        <v>55</v>
      </c>
      <c r="L10" s="565" t="s">
        <v>54</v>
      </c>
      <c r="M10" s="565" t="s">
        <v>53</v>
      </c>
      <c r="N10" s="565" t="s">
        <v>52</v>
      </c>
      <c r="O10" s="565" t="s">
        <v>51</v>
      </c>
      <c r="P10" s="565" t="s">
        <v>50</v>
      </c>
      <c r="Q10" s="565" t="s">
        <v>49</v>
      </c>
      <c r="R10" s="565" t="s">
        <v>48</v>
      </c>
      <c r="S10" s="565" t="s">
        <v>47</v>
      </c>
      <c r="T10" s="40" t="s">
        <v>46</v>
      </c>
      <c r="U10" s="40" t="s">
        <v>45</v>
      </c>
      <c r="V10" s="40" t="s">
        <v>44</v>
      </c>
      <c r="W10" s="40" t="s">
        <v>43</v>
      </c>
    </row>
    <row r="11" spans="1:23" ht="120.75" customHeight="1" x14ac:dyDescent="0.3">
      <c r="A11" s="1832" t="s">
        <v>1426</v>
      </c>
      <c r="B11" s="1832" t="s">
        <v>30</v>
      </c>
      <c r="C11" s="1839" t="s">
        <v>1479</v>
      </c>
      <c r="D11" s="1833" t="s">
        <v>1480</v>
      </c>
      <c r="E11" s="1834" t="s">
        <v>1481</v>
      </c>
      <c r="F11" s="553">
        <v>1</v>
      </c>
      <c r="G11" s="552" t="s">
        <v>1482</v>
      </c>
      <c r="H11" s="792" t="s">
        <v>1865</v>
      </c>
      <c r="I11" s="553">
        <v>1</v>
      </c>
      <c r="J11" s="553" t="s">
        <v>1877</v>
      </c>
      <c r="K11" s="554">
        <v>43430</v>
      </c>
      <c r="L11" s="554">
        <v>43794</v>
      </c>
      <c r="M11" s="577">
        <f t="shared" ref="M11" si="0">(+L11-K11)/7</f>
        <v>52</v>
      </c>
      <c r="N11" s="578">
        <v>43643</v>
      </c>
      <c r="O11" s="579">
        <f t="shared" ref="O11" si="1">(N11-K11)/7-M11</f>
        <v>-21.571428571428573</v>
      </c>
      <c r="P11" s="566" t="str">
        <f ca="1">IF((L11-TODAY())/7&gt;=M11/4,"En tiempo","Alerta")</f>
        <v>Alerta</v>
      </c>
      <c r="Q11" s="580">
        <v>0.5</v>
      </c>
      <c r="R11" s="581">
        <f>IF(Q11/I11=1,1,+Q11/I11)</f>
        <v>0.5</v>
      </c>
      <c r="S11" s="578"/>
      <c r="T11" s="567" t="str">
        <f>IF(S11&lt;=L11,"Cumple","Incumple")</f>
        <v>Cumple</v>
      </c>
      <c r="U11" s="731" t="s">
        <v>2074</v>
      </c>
      <c r="V11" s="797" t="s">
        <v>2072</v>
      </c>
      <c r="W11" s="580"/>
    </row>
    <row r="12" spans="1:23" ht="89.45" customHeight="1" x14ac:dyDescent="0.3">
      <c r="A12" s="1832"/>
      <c r="B12" s="1832"/>
      <c r="C12" s="1839"/>
      <c r="D12" s="1833"/>
      <c r="E12" s="1842"/>
      <c r="F12" s="553">
        <v>2</v>
      </c>
      <c r="G12" s="552" t="s">
        <v>1483</v>
      </c>
      <c r="H12" s="792" t="s">
        <v>1866</v>
      </c>
      <c r="I12" s="553">
        <v>1</v>
      </c>
      <c r="J12" s="553" t="s">
        <v>1877</v>
      </c>
      <c r="K12" s="554">
        <v>43430</v>
      </c>
      <c r="L12" s="554">
        <v>43794</v>
      </c>
      <c r="M12" s="577">
        <f t="shared" ref="M12:M25" si="2">(+L12-K12)/7</f>
        <v>52</v>
      </c>
      <c r="N12" s="578">
        <v>43643</v>
      </c>
      <c r="O12" s="579">
        <f t="shared" ref="O12:O25" si="3">(N12-K12)/7-M12</f>
        <v>-21.571428571428573</v>
      </c>
      <c r="P12" s="566" t="str">
        <f t="shared" ref="P12:P25" ca="1" si="4">IF((L12-TODAY())/7&gt;=M12/4,"En tiempo","Alerta")</f>
        <v>Alerta</v>
      </c>
      <c r="Q12" s="580">
        <v>0.5</v>
      </c>
      <c r="R12" s="581">
        <f t="shared" ref="R12:R25" si="5">IF(Q12/I12=1,1,+Q12/I12)</f>
        <v>0.5</v>
      </c>
      <c r="S12" s="578"/>
      <c r="T12" s="567" t="str">
        <f t="shared" ref="T12:T25" si="6">IF(S12&lt;=L12,"Cumple","Incumple")</f>
        <v>Cumple</v>
      </c>
      <c r="U12" s="925" t="s">
        <v>2078</v>
      </c>
      <c r="V12" s="798" t="s">
        <v>2077</v>
      </c>
      <c r="W12" s="580"/>
    </row>
    <row r="13" spans="1:23" ht="78.75" customHeight="1" x14ac:dyDescent="0.3">
      <c r="A13" s="1832"/>
      <c r="B13" s="1832"/>
      <c r="C13" s="1839"/>
      <c r="D13" s="1833"/>
      <c r="E13" s="1835"/>
      <c r="F13" s="553">
        <v>3</v>
      </c>
      <c r="G13" s="552" t="s">
        <v>1484</v>
      </c>
      <c r="H13" s="792" t="s">
        <v>1867</v>
      </c>
      <c r="I13" s="553">
        <v>5</v>
      </c>
      <c r="J13" s="553" t="s">
        <v>1877</v>
      </c>
      <c r="K13" s="554">
        <v>43430</v>
      </c>
      <c r="L13" s="554">
        <v>43794</v>
      </c>
      <c r="M13" s="577">
        <f t="shared" si="2"/>
        <v>52</v>
      </c>
      <c r="N13" s="578">
        <v>43643</v>
      </c>
      <c r="O13" s="579">
        <f t="shared" si="3"/>
        <v>-21.571428571428573</v>
      </c>
      <c r="P13" s="566" t="str">
        <f t="shared" ca="1" si="4"/>
        <v>Alerta</v>
      </c>
      <c r="Q13" s="580">
        <v>2.5</v>
      </c>
      <c r="R13" s="581">
        <f t="shared" si="5"/>
        <v>0.5</v>
      </c>
      <c r="S13" s="578"/>
      <c r="T13" s="567" t="str">
        <f t="shared" si="6"/>
        <v>Cumple</v>
      </c>
      <c r="U13" s="925" t="s">
        <v>2306</v>
      </c>
      <c r="V13" s="925" t="s">
        <v>2305</v>
      </c>
      <c r="W13" s="580"/>
    </row>
    <row r="14" spans="1:23" ht="125.25" customHeight="1" x14ac:dyDescent="0.3">
      <c r="A14" s="1832" t="s">
        <v>1426</v>
      </c>
      <c r="B14" s="1832" t="s">
        <v>30</v>
      </c>
      <c r="C14" s="1833" t="s">
        <v>1485</v>
      </c>
      <c r="D14" s="1843" t="s">
        <v>1486</v>
      </c>
      <c r="E14" s="555" t="s">
        <v>1481</v>
      </c>
      <c r="F14" s="553">
        <v>4</v>
      </c>
      <c r="G14" s="552" t="s">
        <v>1487</v>
      </c>
      <c r="H14" s="792" t="s">
        <v>1865</v>
      </c>
      <c r="I14" s="553">
        <v>1</v>
      </c>
      <c r="J14" s="553" t="s">
        <v>1877</v>
      </c>
      <c r="K14" s="554">
        <v>43430</v>
      </c>
      <c r="L14" s="554">
        <v>43794</v>
      </c>
      <c r="M14" s="577">
        <f t="shared" si="2"/>
        <v>52</v>
      </c>
      <c r="N14" s="578">
        <v>43643</v>
      </c>
      <c r="O14" s="579">
        <f t="shared" si="3"/>
        <v>-21.571428571428573</v>
      </c>
      <c r="P14" s="566" t="str">
        <f t="shared" ca="1" si="4"/>
        <v>Alerta</v>
      </c>
      <c r="Q14" s="580">
        <v>0.5</v>
      </c>
      <c r="R14" s="581">
        <f t="shared" si="5"/>
        <v>0.5</v>
      </c>
      <c r="S14" s="578"/>
      <c r="T14" s="567" t="str">
        <f t="shared" si="6"/>
        <v>Cumple</v>
      </c>
      <c r="U14" s="731" t="s">
        <v>2075</v>
      </c>
      <c r="V14" s="797" t="s">
        <v>2072</v>
      </c>
      <c r="W14" s="580"/>
    </row>
    <row r="15" spans="1:23" ht="99.75" customHeight="1" x14ac:dyDescent="0.3">
      <c r="A15" s="1832"/>
      <c r="B15" s="1832"/>
      <c r="C15" s="1833"/>
      <c r="D15" s="1844"/>
      <c r="E15" s="552" t="s">
        <v>1488</v>
      </c>
      <c r="F15" s="553">
        <v>5</v>
      </c>
      <c r="G15" s="556" t="s">
        <v>1489</v>
      </c>
      <c r="H15" s="792" t="s">
        <v>1842</v>
      </c>
      <c r="I15" s="553">
        <v>4</v>
      </c>
      <c r="J15" s="553" t="s">
        <v>1877</v>
      </c>
      <c r="K15" s="554">
        <v>43430</v>
      </c>
      <c r="L15" s="554">
        <v>43794</v>
      </c>
      <c r="M15" s="577">
        <f t="shared" si="2"/>
        <v>52</v>
      </c>
      <c r="N15" s="578">
        <v>43643</v>
      </c>
      <c r="O15" s="579">
        <f t="shared" si="3"/>
        <v>-21.571428571428573</v>
      </c>
      <c r="P15" s="566" t="str">
        <f t="shared" ca="1" si="4"/>
        <v>Alerta</v>
      </c>
      <c r="Q15" s="580">
        <v>1</v>
      </c>
      <c r="R15" s="581">
        <f t="shared" si="5"/>
        <v>0.25</v>
      </c>
      <c r="S15" s="578"/>
      <c r="T15" s="567" t="str">
        <f t="shared" si="6"/>
        <v>Cumple</v>
      </c>
      <c r="U15" s="791" t="s">
        <v>1852</v>
      </c>
      <c r="V15" s="733" t="s">
        <v>2079</v>
      </c>
      <c r="W15" s="580"/>
    </row>
    <row r="16" spans="1:23" ht="58.5" customHeight="1" x14ac:dyDescent="0.3">
      <c r="A16" s="1832" t="s">
        <v>1426</v>
      </c>
      <c r="B16" s="1832" t="s">
        <v>30</v>
      </c>
      <c r="C16" s="1836" t="s">
        <v>1490</v>
      </c>
      <c r="D16" s="1844"/>
      <c r="E16" s="1834" t="s">
        <v>1481</v>
      </c>
      <c r="F16" s="553">
        <v>6</v>
      </c>
      <c r="G16" s="557" t="s">
        <v>1491</v>
      </c>
      <c r="H16" s="793" t="s">
        <v>1868</v>
      </c>
      <c r="I16" s="553">
        <v>1</v>
      </c>
      <c r="J16" s="553" t="s">
        <v>1877</v>
      </c>
      <c r="K16" s="554">
        <v>43430</v>
      </c>
      <c r="L16" s="554">
        <v>43794</v>
      </c>
      <c r="M16" s="577">
        <f t="shared" si="2"/>
        <v>52</v>
      </c>
      <c r="N16" s="578">
        <v>43643</v>
      </c>
      <c r="O16" s="579">
        <f t="shared" si="3"/>
        <v>-21.571428571428573</v>
      </c>
      <c r="P16" s="566" t="str">
        <f t="shared" ca="1" si="4"/>
        <v>Alerta</v>
      </c>
      <c r="Q16" s="580">
        <v>0.5</v>
      </c>
      <c r="R16" s="581">
        <f t="shared" si="5"/>
        <v>0.5</v>
      </c>
      <c r="S16" s="578"/>
      <c r="T16" s="567" t="str">
        <f t="shared" si="6"/>
        <v>Cumple</v>
      </c>
      <c r="U16" s="731" t="s">
        <v>2076</v>
      </c>
      <c r="V16" s="798" t="s">
        <v>2073</v>
      </c>
      <c r="W16" s="580"/>
    </row>
    <row r="17" spans="1:23" ht="68.25" customHeight="1" x14ac:dyDescent="0.3">
      <c r="A17" s="1832"/>
      <c r="B17" s="1832"/>
      <c r="C17" s="1836"/>
      <c r="D17" s="1844"/>
      <c r="E17" s="1842"/>
      <c r="F17" s="553">
        <v>7</v>
      </c>
      <c r="G17" s="559" t="s">
        <v>1492</v>
      </c>
      <c r="H17" s="793" t="s">
        <v>1869</v>
      </c>
      <c r="I17" s="586">
        <v>1</v>
      </c>
      <c r="J17" s="586" t="s">
        <v>1877</v>
      </c>
      <c r="K17" s="554">
        <v>43430</v>
      </c>
      <c r="L17" s="554">
        <v>43794</v>
      </c>
      <c r="M17" s="577">
        <f t="shared" si="2"/>
        <v>52</v>
      </c>
      <c r="N17" s="578">
        <v>43643</v>
      </c>
      <c r="O17" s="579">
        <f t="shared" si="3"/>
        <v>-21.571428571428573</v>
      </c>
      <c r="P17" s="566" t="str">
        <f t="shared" ca="1" si="4"/>
        <v>Alerta</v>
      </c>
      <c r="Q17" s="580">
        <v>0</v>
      </c>
      <c r="R17" s="581">
        <f t="shared" si="5"/>
        <v>0</v>
      </c>
      <c r="S17" s="578"/>
      <c r="T17" s="567" t="str">
        <f t="shared" si="6"/>
        <v>Cumple</v>
      </c>
      <c r="U17" s="567"/>
      <c r="V17" s="567"/>
      <c r="W17" s="580"/>
    </row>
    <row r="18" spans="1:23" ht="171.75" customHeight="1" x14ac:dyDescent="0.3">
      <c r="A18" s="1832"/>
      <c r="B18" s="1832"/>
      <c r="C18" s="1836"/>
      <c r="D18" s="1844"/>
      <c r="E18" s="1835"/>
      <c r="F18" s="553">
        <v>8</v>
      </c>
      <c r="G18" s="557" t="s">
        <v>1493</v>
      </c>
      <c r="H18" s="792" t="s">
        <v>1870</v>
      </c>
      <c r="I18" s="553">
        <v>1</v>
      </c>
      <c r="J18" s="553" t="s">
        <v>1877</v>
      </c>
      <c r="K18" s="554">
        <v>43430</v>
      </c>
      <c r="L18" s="554">
        <v>43794</v>
      </c>
      <c r="M18" s="577">
        <f t="shared" si="2"/>
        <v>52</v>
      </c>
      <c r="N18" s="578">
        <v>43643</v>
      </c>
      <c r="O18" s="579">
        <f t="shared" si="3"/>
        <v>-21.571428571428573</v>
      </c>
      <c r="P18" s="566" t="str">
        <f t="shared" ca="1" si="4"/>
        <v>Alerta</v>
      </c>
      <c r="Q18" s="580">
        <v>1</v>
      </c>
      <c r="R18" s="581">
        <f t="shared" si="5"/>
        <v>1</v>
      </c>
      <c r="S18" s="578"/>
      <c r="T18" s="567" t="str">
        <f t="shared" si="6"/>
        <v>Cumple</v>
      </c>
      <c r="U18" s="567"/>
      <c r="V18" s="925" t="s">
        <v>2307</v>
      </c>
      <c r="W18" s="580"/>
    </row>
    <row r="19" spans="1:23" ht="109.5" customHeight="1" x14ac:dyDescent="0.3">
      <c r="A19" s="546" t="s">
        <v>1426</v>
      </c>
      <c r="B19" s="546" t="s">
        <v>30</v>
      </c>
      <c r="C19" s="558" t="s">
        <v>1494</v>
      </c>
      <c r="D19" s="1845"/>
      <c r="E19" s="552" t="s">
        <v>1495</v>
      </c>
      <c r="F19" s="553">
        <v>9</v>
      </c>
      <c r="G19" s="556" t="s">
        <v>1496</v>
      </c>
      <c r="H19" s="792" t="s">
        <v>1842</v>
      </c>
      <c r="I19" s="553">
        <v>4</v>
      </c>
      <c r="J19" s="553" t="s">
        <v>1877</v>
      </c>
      <c r="K19" s="554">
        <v>43430</v>
      </c>
      <c r="L19" s="554">
        <v>43794</v>
      </c>
      <c r="M19" s="577">
        <f t="shared" si="2"/>
        <v>52</v>
      </c>
      <c r="N19" s="578">
        <v>43643</v>
      </c>
      <c r="O19" s="579">
        <f t="shared" si="3"/>
        <v>-21.571428571428573</v>
      </c>
      <c r="P19" s="566" t="str">
        <f t="shared" ca="1" si="4"/>
        <v>Alerta</v>
      </c>
      <c r="Q19" s="580">
        <v>1</v>
      </c>
      <c r="R19" s="581">
        <f t="shared" si="5"/>
        <v>0.25</v>
      </c>
      <c r="S19" s="578"/>
      <c r="T19" s="567" t="str">
        <f t="shared" si="6"/>
        <v>Cumple</v>
      </c>
      <c r="U19" s="732" t="s">
        <v>1853</v>
      </c>
      <c r="V19" s="925" t="s">
        <v>2080</v>
      </c>
      <c r="W19" s="580"/>
    </row>
    <row r="20" spans="1:23" ht="90" customHeight="1" x14ac:dyDescent="0.3">
      <c r="A20" s="1832" t="s">
        <v>1426</v>
      </c>
      <c r="B20" s="1832" t="s">
        <v>30</v>
      </c>
      <c r="C20" s="1837" t="s">
        <v>1497</v>
      </c>
      <c r="D20" s="1836" t="s">
        <v>1498</v>
      </c>
      <c r="E20" s="1836" t="s">
        <v>1499</v>
      </c>
      <c r="F20" s="553">
        <v>10</v>
      </c>
      <c r="G20" s="789" t="s">
        <v>1483</v>
      </c>
      <c r="H20" s="792" t="s">
        <v>1866</v>
      </c>
      <c r="I20" s="553">
        <v>4</v>
      </c>
      <c r="J20" s="553" t="s">
        <v>1877</v>
      </c>
      <c r="K20" s="554">
        <v>43430</v>
      </c>
      <c r="L20" s="554">
        <v>43794</v>
      </c>
      <c r="M20" s="577">
        <f t="shared" si="2"/>
        <v>52</v>
      </c>
      <c r="N20" s="578">
        <v>43643</v>
      </c>
      <c r="O20" s="579">
        <f t="shared" si="3"/>
        <v>-21.571428571428573</v>
      </c>
      <c r="P20" s="566" t="str">
        <f t="shared" ca="1" si="4"/>
        <v>Alerta</v>
      </c>
      <c r="Q20" s="580">
        <v>2</v>
      </c>
      <c r="R20" s="581">
        <f t="shared" si="5"/>
        <v>0.5</v>
      </c>
      <c r="S20" s="578"/>
      <c r="T20" s="567" t="str">
        <f t="shared" si="6"/>
        <v>Cumple</v>
      </c>
      <c r="U20" s="925" t="s">
        <v>2078</v>
      </c>
      <c r="V20" s="798" t="s">
        <v>2077</v>
      </c>
      <c r="W20" s="580"/>
    </row>
    <row r="21" spans="1:23" ht="58.5" customHeight="1" x14ac:dyDescent="0.3">
      <c r="A21" s="1832"/>
      <c r="B21" s="1832"/>
      <c r="C21" s="1838"/>
      <c r="D21" s="1836"/>
      <c r="E21" s="1836"/>
      <c r="F21" s="553">
        <v>11</v>
      </c>
      <c r="G21" s="789" t="s">
        <v>1500</v>
      </c>
      <c r="H21" s="792" t="s">
        <v>1871</v>
      </c>
      <c r="I21" s="553">
        <v>2</v>
      </c>
      <c r="J21" s="553" t="s">
        <v>1877</v>
      </c>
      <c r="K21" s="554">
        <v>43430</v>
      </c>
      <c r="L21" s="554">
        <v>43794</v>
      </c>
      <c r="M21" s="577">
        <f t="shared" si="2"/>
        <v>52</v>
      </c>
      <c r="N21" s="578">
        <v>43643</v>
      </c>
      <c r="O21" s="579">
        <f t="shared" si="3"/>
        <v>-21.571428571428573</v>
      </c>
      <c r="P21" s="566" t="str">
        <f t="shared" ca="1" si="4"/>
        <v>Alerta</v>
      </c>
      <c r="Q21" s="580">
        <v>0</v>
      </c>
      <c r="R21" s="581">
        <f t="shared" si="5"/>
        <v>0</v>
      </c>
      <c r="S21" s="578"/>
      <c r="T21" s="567" t="str">
        <f t="shared" si="6"/>
        <v>Cumple</v>
      </c>
      <c r="U21" s="567"/>
      <c r="V21" s="790" t="s">
        <v>2081</v>
      </c>
      <c r="W21" s="580"/>
    </row>
    <row r="22" spans="1:23" ht="98.25" customHeight="1" x14ac:dyDescent="0.3">
      <c r="A22" s="1832" t="s">
        <v>1426</v>
      </c>
      <c r="B22" s="1832" t="s">
        <v>30</v>
      </c>
      <c r="C22" s="1836" t="s">
        <v>1501</v>
      </c>
      <c r="D22" s="1836" t="s">
        <v>1502</v>
      </c>
      <c r="E22" s="558" t="s">
        <v>1503</v>
      </c>
      <c r="F22" s="553">
        <v>12</v>
      </c>
      <c r="G22" s="734" t="s">
        <v>1504</v>
      </c>
      <c r="H22" s="792" t="s">
        <v>1872</v>
      </c>
      <c r="I22" s="586">
        <v>1</v>
      </c>
      <c r="J22" s="586" t="s">
        <v>1877</v>
      </c>
      <c r="K22" s="554">
        <v>43430</v>
      </c>
      <c r="L22" s="554">
        <v>43794</v>
      </c>
      <c r="M22" s="577">
        <f t="shared" si="2"/>
        <v>52</v>
      </c>
      <c r="N22" s="578">
        <v>43643</v>
      </c>
      <c r="O22" s="579">
        <f t="shared" si="3"/>
        <v>-21.571428571428573</v>
      </c>
      <c r="P22" s="566" t="str">
        <f t="shared" ca="1" si="4"/>
        <v>Alerta</v>
      </c>
      <c r="Q22" s="580">
        <v>1</v>
      </c>
      <c r="R22" s="581">
        <f t="shared" si="5"/>
        <v>1</v>
      </c>
      <c r="S22" s="578"/>
      <c r="T22" s="567" t="str">
        <f t="shared" si="6"/>
        <v>Cumple</v>
      </c>
      <c r="U22" s="567"/>
      <c r="V22" s="1840" t="s">
        <v>2082</v>
      </c>
      <c r="W22" s="580"/>
    </row>
    <row r="23" spans="1:23" ht="117.75" customHeight="1" x14ac:dyDescent="0.3">
      <c r="A23" s="1832"/>
      <c r="B23" s="1832"/>
      <c r="C23" s="1836"/>
      <c r="D23" s="1836"/>
      <c r="E23" s="558" t="s">
        <v>1505</v>
      </c>
      <c r="F23" s="553">
        <v>13</v>
      </c>
      <c r="G23" s="734" t="s">
        <v>1506</v>
      </c>
      <c r="H23" s="792" t="s">
        <v>1873</v>
      </c>
      <c r="I23" s="553">
        <v>12</v>
      </c>
      <c r="J23" s="553" t="s">
        <v>1877</v>
      </c>
      <c r="K23" s="554">
        <v>43430</v>
      </c>
      <c r="L23" s="554">
        <v>43794</v>
      </c>
      <c r="M23" s="577">
        <f t="shared" si="2"/>
        <v>52</v>
      </c>
      <c r="N23" s="578">
        <v>43643</v>
      </c>
      <c r="O23" s="579">
        <f t="shared" si="3"/>
        <v>-21.571428571428573</v>
      </c>
      <c r="P23" s="566" t="str">
        <f t="shared" ca="1" si="4"/>
        <v>Alerta</v>
      </c>
      <c r="Q23" s="580">
        <v>12</v>
      </c>
      <c r="R23" s="581">
        <f t="shared" si="5"/>
        <v>1</v>
      </c>
      <c r="S23" s="578"/>
      <c r="T23" s="567" t="str">
        <f t="shared" si="6"/>
        <v>Cumple</v>
      </c>
      <c r="U23" s="567"/>
      <c r="V23" s="1841"/>
      <c r="W23" s="580"/>
    </row>
    <row r="24" spans="1:23" ht="105.6" customHeight="1" x14ac:dyDescent="0.3">
      <c r="A24" s="1832" t="s">
        <v>1426</v>
      </c>
      <c r="B24" s="1832" t="s">
        <v>30</v>
      </c>
      <c r="C24" s="1833" t="s">
        <v>1507</v>
      </c>
      <c r="D24" s="1833" t="s">
        <v>1508</v>
      </c>
      <c r="E24" s="1834" t="s">
        <v>1509</v>
      </c>
      <c r="F24" s="553">
        <v>14</v>
      </c>
      <c r="G24" s="789" t="s">
        <v>1510</v>
      </c>
      <c r="H24" s="792" t="s">
        <v>1874</v>
      </c>
      <c r="I24" s="553">
        <v>2</v>
      </c>
      <c r="J24" s="553" t="s">
        <v>1877</v>
      </c>
      <c r="K24" s="554">
        <v>43430</v>
      </c>
      <c r="L24" s="554">
        <v>43794</v>
      </c>
      <c r="M24" s="577">
        <f t="shared" si="2"/>
        <v>52</v>
      </c>
      <c r="N24" s="578">
        <v>43643</v>
      </c>
      <c r="O24" s="579">
        <f t="shared" si="3"/>
        <v>-21.571428571428573</v>
      </c>
      <c r="P24" s="566" t="str">
        <f t="shared" ca="1" si="4"/>
        <v>Alerta</v>
      </c>
      <c r="Q24" s="580">
        <v>1</v>
      </c>
      <c r="R24" s="581">
        <f t="shared" si="5"/>
        <v>0.5</v>
      </c>
      <c r="S24" s="578"/>
      <c r="T24" s="567" t="str">
        <f t="shared" si="6"/>
        <v>Cumple</v>
      </c>
      <c r="U24" s="567"/>
      <c r="V24" s="926" t="s">
        <v>1896</v>
      </c>
      <c r="W24" s="580"/>
    </row>
    <row r="25" spans="1:23" ht="135.94999999999999" customHeight="1" x14ac:dyDescent="0.3">
      <c r="A25" s="1832"/>
      <c r="B25" s="1832"/>
      <c r="C25" s="1833"/>
      <c r="D25" s="1833"/>
      <c r="E25" s="1835"/>
      <c r="F25" s="553">
        <v>15</v>
      </c>
      <c r="G25" s="789" t="s">
        <v>1511</v>
      </c>
      <c r="H25" s="792" t="s">
        <v>1875</v>
      </c>
      <c r="I25" s="586">
        <v>1</v>
      </c>
      <c r="J25" s="586" t="s">
        <v>1877</v>
      </c>
      <c r="K25" s="554">
        <v>43430</v>
      </c>
      <c r="L25" s="554">
        <v>43794</v>
      </c>
      <c r="M25" s="577">
        <f t="shared" si="2"/>
        <v>52</v>
      </c>
      <c r="N25" s="578">
        <v>43643</v>
      </c>
      <c r="O25" s="579">
        <f t="shared" si="3"/>
        <v>-21.571428571428573</v>
      </c>
      <c r="P25" s="566" t="str">
        <f t="shared" ca="1" si="4"/>
        <v>Alerta</v>
      </c>
      <c r="Q25" s="580">
        <v>0</v>
      </c>
      <c r="R25" s="581">
        <f t="shared" si="5"/>
        <v>0</v>
      </c>
      <c r="S25" s="578"/>
      <c r="T25" s="567" t="str">
        <f t="shared" si="6"/>
        <v>Cumple</v>
      </c>
      <c r="U25" s="567"/>
      <c r="V25" s="926" t="s">
        <v>1895</v>
      </c>
      <c r="W25" s="580"/>
    </row>
    <row r="26" spans="1:23" ht="18.75" x14ac:dyDescent="0.3">
      <c r="H26" s="574" t="s">
        <v>24</v>
      </c>
      <c r="I26" s="583">
        <f>SUM(I11:I25)</f>
        <v>41</v>
      </c>
      <c r="J26" s="687"/>
      <c r="K26"/>
      <c r="L26"/>
      <c r="M26" s="584"/>
      <c r="N26"/>
      <c r="O26" s="1793" t="s">
        <v>23</v>
      </c>
      <c r="P26" s="1794"/>
      <c r="Q26" s="582">
        <f>SUM(Q11:Q25)</f>
        <v>23.5</v>
      </c>
      <c r="R26" s="568">
        <f>IF(Q26=0,0,+Q26/I26)</f>
        <v>0.57317073170731703</v>
      </c>
      <c r="S26" s="569" t="s">
        <v>22</v>
      </c>
      <c r="T26" s="568">
        <f>(COUNTIF(T11:T25,"Cumple")*100%)/COUNTA(T11:T25)</f>
        <v>1</v>
      </c>
    </row>
  </sheetData>
  <autoFilter ref="R1:R26"/>
  <mergeCells count="40">
    <mergeCell ref="A8:W8"/>
    <mergeCell ref="A9:B9"/>
    <mergeCell ref="D9:E9"/>
    <mergeCell ref="H9:I9"/>
    <mergeCell ref="K9:L9"/>
    <mergeCell ref="F9:G9"/>
    <mergeCell ref="A1:A6"/>
    <mergeCell ref="B1:B6"/>
    <mergeCell ref="C1:W6"/>
    <mergeCell ref="A7:G7"/>
    <mergeCell ref="K7:W7"/>
    <mergeCell ref="A11:A13"/>
    <mergeCell ref="B11:B13"/>
    <mergeCell ref="C11:C13"/>
    <mergeCell ref="D11:D13"/>
    <mergeCell ref="V22:V23"/>
    <mergeCell ref="E11:E13"/>
    <mergeCell ref="A14:A15"/>
    <mergeCell ref="B14:B15"/>
    <mergeCell ref="C14:C15"/>
    <mergeCell ref="E20:E21"/>
    <mergeCell ref="A16:A18"/>
    <mergeCell ref="B16:B18"/>
    <mergeCell ref="C16:C18"/>
    <mergeCell ref="E16:E18"/>
    <mergeCell ref="D14:D19"/>
    <mergeCell ref="A22:A23"/>
    <mergeCell ref="B22:B23"/>
    <mergeCell ref="C22:C23"/>
    <mergeCell ref="D22:D23"/>
    <mergeCell ref="A20:A21"/>
    <mergeCell ref="B20:B21"/>
    <mergeCell ref="C20:C21"/>
    <mergeCell ref="D20:D21"/>
    <mergeCell ref="O26:P26"/>
    <mergeCell ref="A24:A25"/>
    <mergeCell ref="B24:B25"/>
    <mergeCell ref="C24:C25"/>
    <mergeCell ref="D24:D25"/>
    <mergeCell ref="E24:E25"/>
  </mergeCells>
  <conditionalFormatting sqref="R10">
    <cfRule type="cellIs" dxfId="369" priority="17" stopIfTrue="1" operator="between">
      <formula>0.9</formula>
      <formula>1</formula>
    </cfRule>
    <cfRule type="cellIs" dxfId="368" priority="18" stopIfTrue="1" operator="between">
      <formula>0.5</formula>
      <formula>0.89</formula>
    </cfRule>
    <cfRule type="cellIs" dxfId="367" priority="19" stopIfTrue="1" operator="between">
      <formula>0.2</formula>
      <formula>0.49</formula>
    </cfRule>
    <cfRule type="cellIs" dxfId="366" priority="20" stopIfTrue="1" operator="between">
      <formula>0</formula>
      <formula>0.19</formula>
    </cfRule>
  </conditionalFormatting>
  <conditionalFormatting sqref="P11:P25">
    <cfRule type="containsText" dxfId="365" priority="15" operator="containsText" text="Alerta">
      <formula>NOT(ISERROR(SEARCH("Alerta",P11)))</formula>
    </cfRule>
    <cfRule type="containsText" dxfId="364" priority="16" operator="containsText" text="En tiempo">
      <formula>NOT(ISERROR(SEARCH("En tiempo",P11)))</formula>
    </cfRule>
  </conditionalFormatting>
  <conditionalFormatting sqref="T11:T25">
    <cfRule type="containsText" dxfId="363" priority="13" operator="containsText" text="Incumple">
      <formula>NOT(ISERROR(SEARCH("Incumple",T11)))</formula>
    </cfRule>
    <cfRule type="containsText" dxfId="362" priority="14" operator="containsText" text="Cumple">
      <formula>NOT(ISERROR(SEARCH("Cumple",T11)))</formula>
    </cfRule>
  </conditionalFormatting>
  <conditionalFormatting sqref="R11:R25">
    <cfRule type="cellIs" dxfId="361" priority="12" operator="between">
      <formula>1</formula>
      <formula>0.9</formula>
    </cfRule>
  </conditionalFormatting>
  <conditionalFormatting sqref="R11:R25">
    <cfRule type="cellIs" dxfId="360" priority="9" operator="between">
      <formula>0.19</formula>
      <formula>0</formula>
    </cfRule>
    <cfRule type="cellIs" dxfId="359" priority="10" operator="between">
      <formula>0.49</formula>
      <formula>0.2</formula>
    </cfRule>
    <cfRule type="cellIs" dxfId="358" priority="11" operator="between">
      <formula>0.89</formula>
      <formula>0.5</formula>
    </cfRule>
  </conditionalFormatting>
  <conditionalFormatting sqref="R26">
    <cfRule type="cellIs" dxfId="357" priority="8" operator="between">
      <formula>1</formula>
      <formula>0.9</formula>
    </cfRule>
  </conditionalFormatting>
  <conditionalFormatting sqref="R26">
    <cfRule type="cellIs" dxfId="356" priority="5" operator="between">
      <formula>0.19</formula>
      <formula>0</formula>
    </cfRule>
    <cfRule type="cellIs" dxfId="355" priority="6" operator="between">
      <formula>0.49</formula>
      <formula>0.2</formula>
    </cfRule>
    <cfRule type="cellIs" dxfId="354" priority="7" operator="between">
      <formula>0.89</formula>
      <formula>0.5</formula>
    </cfRule>
  </conditionalFormatting>
  <conditionalFormatting sqref="T26">
    <cfRule type="cellIs" dxfId="353" priority="4" operator="between">
      <formula>1</formula>
      <formula>0.9</formula>
    </cfRule>
  </conditionalFormatting>
  <conditionalFormatting sqref="T26">
    <cfRule type="cellIs" dxfId="352" priority="1" operator="between">
      <formula>0.19</formula>
      <formula>0</formula>
    </cfRule>
    <cfRule type="cellIs" dxfId="351" priority="2" operator="between">
      <formula>0.49</formula>
      <formula>0.2</formula>
    </cfRule>
    <cfRule type="cellIs" dxfId="350" priority="3" operator="between">
      <formula>0.89</formula>
      <formula>0.5</formula>
    </cfRule>
  </conditionalFormatting>
  <dataValidations count="1">
    <dataValidation type="list" allowBlank="1" showInputMessage="1" showErrorMessage="1" sqref="B24 B11:B12 B14 B16 B19:B20 B22">
      <formula1>INDIRECT(A11)</formula1>
    </dataValidation>
  </dataValidations>
  <printOptions horizontalCentered="1"/>
  <pageMargins left="0.70866141732283472" right="0.31496062992125984" top="0.74803149606299213" bottom="0.74803149606299213" header="0.31496062992125984" footer="0.31496062992125984"/>
  <pageSetup paperSize="121" scale="30" orientation="landscape" r:id="rId1"/>
  <colBreaks count="1" manualBreakCount="1">
    <brk id="8" min="1" max="30"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[9]Datos!#REF!</xm:f>
          </x14:formula1>
          <xm:sqref>A16 A24 A11:A12 A14 A19:A20 A22</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X15"/>
  <sheetViews>
    <sheetView zoomScale="50" zoomScaleNormal="50" workbookViewId="0">
      <selection sqref="A1:U6"/>
    </sheetView>
  </sheetViews>
  <sheetFormatPr baseColWidth="10" defaultColWidth="11.42578125" defaultRowHeight="15" x14ac:dyDescent="0.25"/>
  <cols>
    <col min="1" max="1" width="29.42578125" style="21" customWidth="1"/>
    <col min="2" max="2" width="32.28515625" style="21" customWidth="1"/>
    <col min="3" max="3" width="59.85546875" style="21" customWidth="1"/>
    <col min="4" max="4" width="37" style="21" customWidth="1"/>
    <col min="5" max="5" width="31.85546875" style="21" bestFit="1" customWidth="1"/>
    <col min="6" max="6" width="39.85546875" style="21" bestFit="1" customWidth="1"/>
    <col min="7" max="7" width="30.140625" style="21" bestFit="1" customWidth="1"/>
    <col min="8" max="8" width="18.5703125" style="21" customWidth="1"/>
    <col min="9" max="9" width="39.85546875" style="21" bestFit="1" customWidth="1"/>
    <col min="10" max="11" width="18.5703125" style="21" customWidth="1"/>
    <col min="12" max="12" width="20.42578125" style="21" customWidth="1"/>
    <col min="13" max="13" width="24.85546875" style="21" customWidth="1"/>
    <col min="14" max="14" width="29.28515625" style="21" bestFit="1" customWidth="1"/>
    <col min="15" max="15" width="26.7109375" style="21" customWidth="1"/>
    <col min="16" max="16" width="20.7109375" style="21" customWidth="1"/>
    <col min="17" max="17" width="32.85546875" style="21" customWidth="1"/>
    <col min="18" max="18" width="24.85546875" style="21" customWidth="1"/>
    <col min="19" max="19" width="36.28515625" style="21" customWidth="1"/>
    <col min="20" max="20" width="86.28515625" style="21" customWidth="1"/>
    <col min="21" max="21" width="23.5703125" style="21" customWidth="1"/>
    <col min="22" max="22" width="11.42578125" style="21"/>
    <col min="23" max="23" width="64" style="21" customWidth="1"/>
    <col min="24" max="24" width="53" style="21" customWidth="1"/>
    <col min="25" max="16384" width="11.42578125" style="21"/>
  </cols>
  <sheetData>
    <row r="1" spans="1:24" ht="15" customHeight="1" x14ac:dyDescent="0.25">
      <c r="A1" s="1866" t="s">
        <v>2393</v>
      </c>
      <c r="B1" s="1867"/>
      <c r="C1" s="1867"/>
      <c r="D1" s="1867"/>
      <c r="E1" s="1867"/>
      <c r="F1" s="1867"/>
      <c r="G1" s="1867"/>
      <c r="H1" s="1867"/>
      <c r="I1" s="1867"/>
      <c r="J1" s="1867"/>
      <c r="K1" s="1867"/>
      <c r="L1" s="1867"/>
      <c r="M1" s="1867"/>
      <c r="N1" s="1867"/>
      <c r="O1" s="1867"/>
      <c r="P1" s="1867"/>
      <c r="Q1" s="1867"/>
      <c r="R1" s="1867"/>
      <c r="S1" s="1867"/>
      <c r="T1" s="1867"/>
      <c r="U1" s="1868"/>
    </row>
    <row r="2" spans="1:24" ht="15" customHeight="1" x14ac:dyDescent="0.25">
      <c r="A2" s="1869"/>
      <c r="B2" s="1870"/>
      <c r="C2" s="1870"/>
      <c r="D2" s="1870"/>
      <c r="E2" s="1870"/>
      <c r="F2" s="1870"/>
      <c r="G2" s="1870"/>
      <c r="H2" s="1870"/>
      <c r="I2" s="1870"/>
      <c r="J2" s="1870"/>
      <c r="K2" s="1870"/>
      <c r="L2" s="1870"/>
      <c r="M2" s="1870"/>
      <c r="N2" s="1870"/>
      <c r="O2" s="1870"/>
      <c r="P2" s="1870"/>
      <c r="Q2" s="1870"/>
      <c r="R2" s="1870"/>
      <c r="S2" s="1870"/>
      <c r="T2" s="1870"/>
      <c r="U2" s="1871"/>
    </row>
    <row r="3" spans="1:24" ht="15" customHeight="1" x14ac:dyDescent="0.25">
      <c r="A3" s="1869"/>
      <c r="B3" s="1870"/>
      <c r="C3" s="1870"/>
      <c r="D3" s="1870"/>
      <c r="E3" s="1870"/>
      <c r="F3" s="1870"/>
      <c r="G3" s="1870"/>
      <c r="H3" s="1870"/>
      <c r="I3" s="1870"/>
      <c r="J3" s="1870"/>
      <c r="K3" s="1870"/>
      <c r="L3" s="1870"/>
      <c r="M3" s="1870"/>
      <c r="N3" s="1870"/>
      <c r="O3" s="1870"/>
      <c r="P3" s="1870"/>
      <c r="Q3" s="1870"/>
      <c r="R3" s="1870"/>
      <c r="S3" s="1870"/>
      <c r="T3" s="1870"/>
      <c r="U3" s="1871"/>
    </row>
    <row r="4" spans="1:24" ht="15" customHeight="1" x14ac:dyDescent="0.25">
      <c r="A4" s="1869"/>
      <c r="B4" s="1870"/>
      <c r="C4" s="1870"/>
      <c r="D4" s="1870"/>
      <c r="E4" s="1870"/>
      <c r="F4" s="1870"/>
      <c r="G4" s="1870"/>
      <c r="H4" s="1870"/>
      <c r="I4" s="1870"/>
      <c r="J4" s="1870"/>
      <c r="K4" s="1870"/>
      <c r="L4" s="1870"/>
      <c r="M4" s="1870"/>
      <c r="N4" s="1870"/>
      <c r="O4" s="1870"/>
      <c r="P4" s="1870"/>
      <c r="Q4" s="1870"/>
      <c r="R4" s="1870"/>
      <c r="S4" s="1870"/>
      <c r="T4" s="1870"/>
      <c r="U4" s="1871"/>
    </row>
    <row r="5" spans="1:24" ht="15" customHeight="1" x14ac:dyDescent="0.25">
      <c r="A5" s="1869"/>
      <c r="B5" s="1870"/>
      <c r="C5" s="1870"/>
      <c r="D5" s="1870"/>
      <c r="E5" s="1870"/>
      <c r="F5" s="1870"/>
      <c r="G5" s="1870"/>
      <c r="H5" s="1870"/>
      <c r="I5" s="1870"/>
      <c r="J5" s="1870"/>
      <c r="K5" s="1870"/>
      <c r="L5" s="1870"/>
      <c r="M5" s="1870"/>
      <c r="N5" s="1870"/>
      <c r="O5" s="1870"/>
      <c r="P5" s="1870"/>
      <c r="Q5" s="1870"/>
      <c r="R5" s="1870"/>
      <c r="S5" s="1870"/>
      <c r="T5" s="1870"/>
      <c r="U5" s="1871"/>
    </row>
    <row r="6" spans="1:24" ht="15" customHeight="1" x14ac:dyDescent="0.25">
      <c r="A6" s="1872"/>
      <c r="B6" s="1873"/>
      <c r="C6" s="1873"/>
      <c r="D6" s="1873"/>
      <c r="E6" s="1873"/>
      <c r="F6" s="1873"/>
      <c r="G6" s="1873"/>
      <c r="H6" s="1873"/>
      <c r="I6" s="1873"/>
      <c r="J6" s="1873"/>
      <c r="K6" s="1873"/>
      <c r="L6" s="1873"/>
      <c r="M6" s="1873"/>
      <c r="N6" s="1873"/>
      <c r="O6" s="1873"/>
      <c r="P6" s="1873"/>
      <c r="Q6" s="1873"/>
      <c r="R6" s="1873"/>
      <c r="S6" s="1873"/>
      <c r="T6" s="1873"/>
      <c r="U6" s="1874"/>
    </row>
    <row r="7" spans="1:24" ht="15.75" customHeight="1" x14ac:dyDescent="0.25">
      <c r="A7" s="1875" t="s">
        <v>70</v>
      </c>
      <c r="B7" s="1876"/>
      <c r="C7" s="1876"/>
      <c r="D7" s="1876"/>
      <c r="E7" s="1876"/>
      <c r="F7" s="1876"/>
      <c r="G7" s="1876"/>
      <c r="H7" s="1877"/>
      <c r="I7" s="46" t="s">
        <v>69</v>
      </c>
      <c r="J7" s="46">
        <v>1</v>
      </c>
      <c r="K7" s="1875" t="s">
        <v>68</v>
      </c>
      <c r="L7" s="1876"/>
      <c r="M7" s="1876"/>
      <c r="N7" s="1876"/>
      <c r="O7" s="1876"/>
      <c r="P7" s="1876"/>
      <c r="Q7" s="1876"/>
      <c r="R7" s="1876"/>
      <c r="S7" s="1876"/>
      <c r="T7" s="1876"/>
      <c r="U7" s="1877"/>
    </row>
    <row r="8" spans="1:24" ht="15.75" customHeight="1" x14ac:dyDescent="0.25">
      <c r="A8" s="1875" t="s">
        <v>67</v>
      </c>
      <c r="B8" s="1876"/>
      <c r="C8" s="1876"/>
      <c r="D8" s="1876"/>
      <c r="E8" s="1876"/>
      <c r="F8" s="1876"/>
      <c r="G8" s="1876"/>
      <c r="H8" s="1876"/>
      <c r="I8" s="1876"/>
      <c r="J8" s="1876"/>
      <c r="K8" s="1876"/>
      <c r="L8" s="1876"/>
      <c r="M8" s="1876"/>
      <c r="N8" s="1876"/>
      <c r="O8" s="1876"/>
      <c r="P8" s="1876"/>
      <c r="Q8" s="1876"/>
      <c r="R8" s="1876"/>
      <c r="S8" s="1876"/>
      <c r="T8" s="1876"/>
      <c r="U8" s="1877"/>
    </row>
    <row r="9" spans="1:24" ht="41.25" customHeight="1" x14ac:dyDescent="0.25">
      <c r="A9" s="1862" t="s">
        <v>66</v>
      </c>
      <c r="B9" s="1863"/>
      <c r="C9" s="45" t="s">
        <v>65</v>
      </c>
      <c r="D9" s="1862" t="s">
        <v>64</v>
      </c>
      <c r="E9" s="1863"/>
      <c r="F9" s="45" t="s">
        <v>63</v>
      </c>
      <c r="G9" s="1862" t="s">
        <v>2</v>
      </c>
      <c r="H9" s="1863"/>
      <c r="I9" s="44" t="s">
        <v>62</v>
      </c>
      <c r="J9" s="43"/>
      <c r="K9" s="43"/>
      <c r="L9" s="43"/>
      <c r="M9" s="43"/>
      <c r="N9" s="43"/>
      <c r="O9" s="43"/>
      <c r="P9" s="43"/>
      <c r="Q9" s="43"/>
      <c r="R9" s="43"/>
      <c r="S9" s="43"/>
      <c r="T9" s="43"/>
      <c r="U9" s="42"/>
    </row>
    <row r="10" spans="1:24" ht="45" x14ac:dyDescent="0.25">
      <c r="A10" s="41" t="s">
        <v>61</v>
      </c>
      <c r="B10" s="41" t="s">
        <v>71</v>
      </c>
      <c r="C10" s="41" t="s">
        <v>60</v>
      </c>
      <c r="D10" s="41" t="s">
        <v>59</v>
      </c>
      <c r="E10" s="47" t="s">
        <v>58</v>
      </c>
      <c r="F10" s="41" t="s">
        <v>57</v>
      </c>
      <c r="G10" s="41" t="s">
        <v>1779</v>
      </c>
      <c r="H10" s="41" t="s">
        <v>56</v>
      </c>
      <c r="I10" s="41" t="s">
        <v>55</v>
      </c>
      <c r="J10" s="41" t="s">
        <v>54</v>
      </c>
      <c r="K10" s="41" t="s">
        <v>53</v>
      </c>
      <c r="L10" s="41" t="s">
        <v>52</v>
      </c>
      <c r="M10" s="41" t="s">
        <v>51</v>
      </c>
      <c r="N10" s="41" t="s">
        <v>50</v>
      </c>
      <c r="O10" s="41" t="s">
        <v>49</v>
      </c>
      <c r="P10" s="41" t="s">
        <v>48</v>
      </c>
      <c r="Q10" s="41" t="s">
        <v>47</v>
      </c>
      <c r="R10" s="40" t="s">
        <v>46</v>
      </c>
      <c r="S10" s="40" t="s">
        <v>45</v>
      </c>
      <c r="T10" s="40" t="s">
        <v>44</v>
      </c>
      <c r="U10" s="40" t="s">
        <v>43</v>
      </c>
    </row>
    <row r="11" spans="1:24" ht="163.5" customHeight="1" x14ac:dyDescent="0.25">
      <c r="A11" s="1878" t="s">
        <v>31</v>
      </c>
      <c r="B11" s="1878" t="s">
        <v>30</v>
      </c>
      <c r="C11" s="1880" t="s">
        <v>42</v>
      </c>
      <c r="D11" s="36" t="s">
        <v>41</v>
      </c>
      <c r="E11" s="39" t="s">
        <v>40</v>
      </c>
      <c r="F11" s="35" t="s">
        <v>39</v>
      </c>
      <c r="G11" s="28" t="s">
        <v>25</v>
      </c>
      <c r="H11" s="35">
        <v>2</v>
      </c>
      <c r="I11" s="33">
        <v>43647</v>
      </c>
      <c r="J11" s="33">
        <v>43860</v>
      </c>
      <c r="K11" s="34">
        <f>(+J11-I11)/7</f>
        <v>30.428571428571427</v>
      </c>
      <c r="L11" s="33">
        <v>43643</v>
      </c>
      <c r="M11" s="32">
        <f>(L11-I11)/7-K11</f>
        <v>-31</v>
      </c>
      <c r="N11" s="31" t="str">
        <f ca="1">IF((J11-TODAY())/7&gt;=K11/4,"En tiempo","Alerta")</f>
        <v>Alerta</v>
      </c>
      <c r="O11" s="28">
        <v>1</v>
      </c>
      <c r="P11" s="30">
        <f>IF(O11/H11=1,1,+O11/H11)</f>
        <v>0.5</v>
      </c>
      <c r="Q11" s="33"/>
      <c r="R11" s="29" t="str">
        <f>IF(Q11&lt;=J11,"Cumple","Incumple")</f>
        <v>Cumple</v>
      </c>
      <c r="S11" s="730" t="s">
        <v>1928</v>
      </c>
      <c r="T11" s="833" t="s">
        <v>1929</v>
      </c>
      <c r="U11" s="28"/>
      <c r="W11" s="38"/>
      <c r="X11" s="38"/>
    </row>
    <row r="12" spans="1:24" ht="90" x14ac:dyDescent="0.25">
      <c r="A12" s="1879"/>
      <c r="B12" s="1879"/>
      <c r="C12" s="1881"/>
      <c r="D12" s="36" t="s">
        <v>38</v>
      </c>
      <c r="E12" s="35" t="s">
        <v>37</v>
      </c>
      <c r="F12" s="35" t="s">
        <v>36</v>
      </c>
      <c r="G12" s="28" t="s">
        <v>25</v>
      </c>
      <c r="H12" s="35">
        <v>3</v>
      </c>
      <c r="I12" s="33">
        <v>43633</v>
      </c>
      <c r="J12" s="33">
        <v>43998</v>
      </c>
      <c r="K12" s="34">
        <f>(+J12-I12)/7</f>
        <v>52.142857142857146</v>
      </c>
      <c r="L12" s="33">
        <v>43643</v>
      </c>
      <c r="M12" s="32">
        <f>(L12-I12)/7-K12</f>
        <v>-50.714285714285715</v>
      </c>
      <c r="N12" s="31" t="str">
        <f ca="1">IF((J12-TODAY())/7&gt;=K12/4,"En tiempo","Alerta")</f>
        <v>En tiempo</v>
      </c>
      <c r="O12" s="28">
        <v>3</v>
      </c>
      <c r="P12" s="30">
        <f>IF(O12/H12=1,1,+O12/H12)</f>
        <v>1</v>
      </c>
      <c r="Q12" s="33">
        <v>43643</v>
      </c>
      <c r="R12" s="29" t="str">
        <f t="shared" ref="R12:R14" si="0">IF(Q12&lt;=J12,"Cumple","Incumple")</f>
        <v>Cumple</v>
      </c>
      <c r="S12" s="682" t="s">
        <v>1851</v>
      </c>
      <c r="T12" s="833" t="s">
        <v>1897</v>
      </c>
      <c r="U12" s="28"/>
      <c r="W12" s="729"/>
      <c r="X12" s="38"/>
    </row>
    <row r="13" spans="1:24" ht="252" x14ac:dyDescent="0.25">
      <c r="A13" s="37" t="s">
        <v>31</v>
      </c>
      <c r="B13" s="37" t="s">
        <v>30</v>
      </c>
      <c r="C13" s="36" t="s">
        <v>35</v>
      </c>
      <c r="D13" s="36" t="s">
        <v>34</v>
      </c>
      <c r="E13" s="35" t="s">
        <v>33</v>
      </c>
      <c r="F13" s="35" t="s">
        <v>32</v>
      </c>
      <c r="G13" s="28" t="s">
        <v>25</v>
      </c>
      <c r="H13" s="35">
        <v>1</v>
      </c>
      <c r="I13" s="33">
        <v>43633</v>
      </c>
      <c r="J13" s="33">
        <v>43998</v>
      </c>
      <c r="K13" s="34">
        <f>(+J13-I13)/7</f>
        <v>52.142857142857146</v>
      </c>
      <c r="L13" s="33">
        <v>43643</v>
      </c>
      <c r="M13" s="32">
        <f>(L13-I13)/7-K13</f>
        <v>-50.714285714285715</v>
      </c>
      <c r="N13" s="31" t="str">
        <f ca="1">IF((J13-TODAY())/7&gt;=K13/4,"En tiempo","Alerta")</f>
        <v>En tiempo</v>
      </c>
      <c r="O13" s="28">
        <v>0</v>
      </c>
      <c r="P13" s="30">
        <f>IF(O13/H13=1,1,+O13/H13)</f>
        <v>0</v>
      </c>
      <c r="Q13" s="28"/>
      <c r="R13" s="29" t="str">
        <f t="shared" si="0"/>
        <v>Cumple</v>
      </c>
      <c r="S13" s="28"/>
      <c r="T13" s="833" t="s">
        <v>1930</v>
      </c>
      <c r="U13" s="28"/>
    </row>
    <row r="14" spans="1:24" ht="222.75" customHeight="1" x14ac:dyDescent="0.25">
      <c r="A14" s="37" t="s">
        <v>31</v>
      </c>
      <c r="B14" s="37" t="s">
        <v>30</v>
      </c>
      <c r="C14" s="36" t="s">
        <v>29</v>
      </c>
      <c r="D14" s="36" t="s">
        <v>28</v>
      </c>
      <c r="E14" s="35" t="s">
        <v>27</v>
      </c>
      <c r="F14" s="35" t="s">
        <v>26</v>
      </c>
      <c r="G14" s="28" t="s">
        <v>25</v>
      </c>
      <c r="H14" s="35">
        <v>1</v>
      </c>
      <c r="I14" s="33">
        <v>43633</v>
      </c>
      <c r="J14" s="33">
        <v>43998</v>
      </c>
      <c r="K14" s="34">
        <f>(+J14-I14)/7</f>
        <v>52.142857142857146</v>
      </c>
      <c r="L14" s="33">
        <v>43643</v>
      </c>
      <c r="M14" s="32">
        <f>(L14-I14)/7-K14</f>
        <v>-50.714285714285715</v>
      </c>
      <c r="N14" s="31" t="str">
        <f ca="1">IF((J14-TODAY())/7&gt;=K14/4,"En tiempo","Alerta")</f>
        <v>En tiempo</v>
      </c>
      <c r="O14" s="28">
        <v>0</v>
      </c>
      <c r="P14" s="30">
        <f>IF(O14/H14=1,1,+O14/H14)</f>
        <v>0</v>
      </c>
      <c r="Q14" s="28"/>
      <c r="R14" s="29" t="str">
        <f t="shared" si="0"/>
        <v>Cumple</v>
      </c>
      <c r="S14" s="28"/>
      <c r="T14" s="833" t="s">
        <v>1931</v>
      </c>
      <c r="U14" s="28"/>
    </row>
    <row r="15" spans="1:24" ht="18.75" x14ac:dyDescent="0.25">
      <c r="G15" s="27" t="s">
        <v>24</v>
      </c>
      <c r="H15" s="26">
        <f>SUM(H11:H14)</f>
        <v>7</v>
      </c>
      <c r="K15" s="25"/>
      <c r="M15" s="1864" t="s">
        <v>23</v>
      </c>
      <c r="N15" s="1865"/>
      <c r="O15" s="24">
        <f>SUM(O11:O14)</f>
        <v>4</v>
      </c>
      <c r="P15" s="22">
        <f>IF(O15=0,0,+O15/H15)</f>
        <v>0.5714285714285714</v>
      </c>
      <c r="Q15" s="23" t="s">
        <v>22</v>
      </c>
      <c r="R15" s="22">
        <f>(COUNTIF(R11:R14,"Cumple")*100%)/COUNTA(R11:R14)</f>
        <v>1</v>
      </c>
    </row>
  </sheetData>
  <autoFilter ref="A10:U10"/>
  <mergeCells count="11">
    <mergeCell ref="G9:H9"/>
    <mergeCell ref="M15:N15"/>
    <mergeCell ref="A9:B9"/>
    <mergeCell ref="D9:E9"/>
    <mergeCell ref="A1:U6"/>
    <mergeCell ref="K7:U7"/>
    <mergeCell ref="A7:H7"/>
    <mergeCell ref="A11:A12"/>
    <mergeCell ref="B11:B12"/>
    <mergeCell ref="C11:C12"/>
    <mergeCell ref="A8:U8"/>
  </mergeCells>
  <conditionalFormatting sqref="P10">
    <cfRule type="cellIs" dxfId="349" priority="17" stopIfTrue="1" operator="between">
      <formula>0.9</formula>
      <formula>1</formula>
    </cfRule>
    <cfRule type="cellIs" dxfId="348" priority="18" stopIfTrue="1" operator="between">
      <formula>0.5</formula>
      <formula>0.89</formula>
    </cfRule>
    <cfRule type="cellIs" dxfId="347" priority="19" stopIfTrue="1" operator="between">
      <formula>0.2</formula>
      <formula>0.49</formula>
    </cfRule>
    <cfRule type="cellIs" dxfId="346" priority="20" stopIfTrue="1" operator="between">
      <formula>0</formula>
      <formula>0.19</formula>
    </cfRule>
  </conditionalFormatting>
  <conditionalFormatting sqref="N11:N14">
    <cfRule type="containsText" dxfId="345" priority="15" operator="containsText" text="Alerta">
      <formula>NOT(ISERROR(SEARCH("Alerta",N11)))</formula>
    </cfRule>
    <cfRule type="containsText" dxfId="344" priority="16" operator="containsText" text="En tiempo">
      <formula>NOT(ISERROR(SEARCH("En tiempo",N11)))</formula>
    </cfRule>
  </conditionalFormatting>
  <conditionalFormatting sqref="R11:R14">
    <cfRule type="containsText" dxfId="343" priority="13" operator="containsText" text="Incumple">
      <formula>NOT(ISERROR(SEARCH("Incumple",R11)))</formula>
    </cfRule>
    <cfRule type="containsText" dxfId="342" priority="14" operator="containsText" text="Cumple">
      <formula>NOT(ISERROR(SEARCH("Cumple",R11)))</formula>
    </cfRule>
  </conditionalFormatting>
  <conditionalFormatting sqref="P11:P14">
    <cfRule type="cellIs" dxfId="341" priority="12" operator="between">
      <formula>1</formula>
      <formula>0.9</formula>
    </cfRule>
  </conditionalFormatting>
  <conditionalFormatting sqref="P11:P14">
    <cfRule type="cellIs" dxfId="340" priority="9" operator="between">
      <formula>0.19</formula>
      <formula>0</formula>
    </cfRule>
    <cfRule type="cellIs" dxfId="339" priority="10" operator="between">
      <formula>0.49</formula>
      <formula>0.2</formula>
    </cfRule>
    <cfRule type="cellIs" dxfId="338" priority="11" operator="between">
      <formula>0.89</formula>
      <formula>0.5</formula>
    </cfRule>
  </conditionalFormatting>
  <conditionalFormatting sqref="P15">
    <cfRule type="cellIs" dxfId="337" priority="8" operator="between">
      <formula>1</formula>
      <formula>0.9</formula>
    </cfRule>
  </conditionalFormatting>
  <conditionalFormatting sqref="P15">
    <cfRule type="cellIs" dxfId="336" priority="5" operator="between">
      <formula>0.19</formula>
      <formula>0</formula>
    </cfRule>
    <cfRule type="cellIs" dxfId="335" priority="6" operator="between">
      <formula>0.49</formula>
      <formula>0.2</formula>
    </cfRule>
    <cfRule type="cellIs" dxfId="334" priority="7" operator="between">
      <formula>0.89</formula>
      <formula>0.5</formula>
    </cfRule>
  </conditionalFormatting>
  <conditionalFormatting sqref="R15">
    <cfRule type="cellIs" dxfId="333" priority="4" operator="between">
      <formula>1</formula>
      <formula>0.9</formula>
    </cfRule>
  </conditionalFormatting>
  <conditionalFormatting sqref="R15">
    <cfRule type="cellIs" dxfId="332" priority="1" operator="between">
      <formula>0.19</formula>
      <formula>0</formula>
    </cfRule>
    <cfRule type="cellIs" dxfId="331" priority="2" operator="between">
      <formula>0.49</formula>
      <formula>0.2</formula>
    </cfRule>
    <cfRule type="cellIs" dxfId="330" priority="3" operator="between">
      <formula>0.89</formula>
      <formula>0.5</formula>
    </cfRule>
  </conditionalFormatting>
  <dataValidations count="1">
    <dataValidation type="list" allowBlank="1" showInputMessage="1" showErrorMessage="1" sqref="B11 B13:B14">
      <formula1>INDIRECT(A11)</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[10]Datos!#REF!</xm:f>
          </x14:formula1>
          <xm:sqref>A11 A13:A14</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OK23"/>
  <sheetViews>
    <sheetView zoomScale="47" zoomScaleNormal="80" workbookViewId="0">
      <selection activeCell="D1" sqref="D1:V6"/>
    </sheetView>
  </sheetViews>
  <sheetFormatPr baseColWidth="10" defaultColWidth="17.5703125" defaultRowHeight="15.75" x14ac:dyDescent="0.2"/>
  <cols>
    <col min="1" max="1" width="7.28515625" style="604" customWidth="1"/>
    <col min="2" max="2" width="11" style="609" customWidth="1"/>
    <col min="3" max="3" width="12" style="609" customWidth="1"/>
    <col min="4" max="4" width="37.140625" style="609" customWidth="1"/>
    <col min="5" max="5" width="35" style="609" customWidth="1"/>
    <col min="6" max="6" width="39" style="609" customWidth="1"/>
    <col min="7" max="7" width="35.85546875" style="609" customWidth="1"/>
    <col min="8" max="8" width="31" style="604" customWidth="1"/>
    <col min="9" max="9" width="19.85546875" style="604" customWidth="1"/>
    <col min="10" max="10" width="19.5703125" style="604" customWidth="1"/>
    <col min="11" max="11" width="17.140625" style="604" customWidth="1"/>
    <col min="12" max="12" width="19.28515625" style="604" customWidth="1"/>
    <col min="13" max="13" width="19" style="604" customWidth="1"/>
    <col min="14" max="14" width="22.28515625" style="604" customWidth="1"/>
    <col min="15" max="15" width="19.42578125" style="604" customWidth="1"/>
    <col min="16" max="16" width="18.28515625" style="604" bestFit="1" customWidth="1"/>
    <col min="17" max="17" width="16.85546875" style="604" customWidth="1"/>
    <col min="18" max="18" width="35.7109375" style="604" customWidth="1"/>
    <col min="19" max="19" width="20" style="604" customWidth="1"/>
    <col min="20" max="20" width="20.140625" style="604" customWidth="1"/>
    <col min="21" max="21" width="39.28515625" style="604" customWidth="1"/>
    <col min="22" max="22" width="19.85546875" style="604" customWidth="1"/>
    <col min="23" max="24" width="17.5703125" style="604" customWidth="1"/>
    <col min="25" max="25" width="20.7109375" style="604" customWidth="1"/>
    <col min="26" max="16384" width="17.5703125" style="604"/>
  </cols>
  <sheetData>
    <row r="1" spans="1:401" ht="15.75" customHeight="1" x14ac:dyDescent="0.2">
      <c r="B1" s="1901"/>
      <c r="C1" s="1902"/>
      <c r="D1" s="1907" t="s">
        <v>2394</v>
      </c>
      <c r="E1" s="1908"/>
      <c r="F1" s="1908"/>
      <c r="G1" s="1908"/>
      <c r="H1" s="1908"/>
      <c r="I1" s="1908"/>
      <c r="J1" s="1908"/>
      <c r="K1" s="1908"/>
      <c r="L1" s="1908"/>
      <c r="M1" s="1908"/>
      <c r="N1" s="1908"/>
      <c r="O1" s="1908"/>
      <c r="P1" s="1908"/>
      <c r="Q1" s="1908"/>
      <c r="R1" s="1908"/>
      <c r="S1" s="1908"/>
      <c r="T1" s="1908"/>
      <c r="U1" s="1908"/>
      <c r="V1" s="1908"/>
    </row>
    <row r="2" spans="1:401" ht="15.75" customHeight="1" x14ac:dyDescent="0.2">
      <c r="B2" s="1903"/>
      <c r="C2" s="1904"/>
      <c r="D2" s="1907"/>
      <c r="E2" s="1908"/>
      <c r="F2" s="1908"/>
      <c r="G2" s="1908"/>
      <c r="H2" s="1908"/>
      <c r="I2" s="1908"/>
      <c r="J2" s="1908"/>
      <c r="K2" s="1908"/>
      <c r="L2" s="1908"/>
      <c r="M2" s="1908"/>
      <c r="N2" s="1908"/>
      <c r="O2" s="1908"/>
      <c r="P2" s="1908"/>
      <c r="Q2" s="1908"/>
      <c r="R2" s="1908"/>
      <c r="S2" s="1908"/>
      <c r="T2" s="1908"/>
      <c r="U2" s="1908"/>
      <c r="V2" s="1908"/>
    </row>
    <row r="3" spans="1:401" ht="15.75" customHeight="1" x14ac:dyDescent="0.2">
      <c r="B3" s="1903"/>
      <c r="C3" s="1904"/>
      <c r="D3" s="1907"/>
      <c r="E3" s="1908"/>
      <c r="F3" s="1908"/>
      <c r="G3" s="1908"/>
      <c r="H3" s="1908"/>
      <c r="I3" s="1908"/>
      <c r="J3" s="1908"/>
      <c r="K3" s="1908"/>
      <c r="L3" s="1908"/>
      <c r="M3" s="1908"/>
      <c r="N3" s="1908"/>
      <c r="O3" s="1908"/>
      <c r="P3" s="1908"/>
      <c r="Q3" s="1908"/>
      <c r="R3" s="1908"/>
      <c r="S3" s="1908"/>
      <c r="T3" s="1908"/>
      <c r="U3" s="1908"/>
      <c r="V3" s="1908"/>
    </row>
    <row r="4" spans="1:401" ht="15.75" customHeight="1" x14ac:dyDescent="0.2">
      <c r="B4" s="1903"/>
      <c r="C4" s="1904"/>
      <c r="D4" s="1907"/>
      <c r="E4" s="1908"/>
      <c r="F4" s="1908"/>
      <c r="G4" s="1908"/>
      <c r="H4" s="1908"/>
      <c r="I4" s="1908"/>
      <c r="J4" s="1908"/>
      <c r="K4" s="1908"/>
      <c r="L4" s="1908"/>
      <c r="M4" s="1908"/>
      <c r="N4" s="1908"/>
      <c r="O4" s="1908"/>
      <c r="P4" s="1908"/>
      <c r="Q4" s="1908"/>
      <c r="R4" s="1908"/>
      <c r="S4" s="1908"/>
      <c r="T4" s="1908"/>
      <c r="U4" s="1908"/>
      <c r="V4" s="1908"/>
    </row>
    <row r="5" spans="1:401" s="614" customFormat="1" ht="15.75" customHeight="1" x14ac:dyDescent="0.25">
      <c r="A5" s="611"/>
      <c r="B5" s="1903"/>
      <c r="C5" s="1904"/>
      <c r="D5" s="1907"/>
      <c r="E5" s="1908"/>
      <c r="F5" s="1908"/>
      <c r="G5" s="1908"/>
      <c r="H5" s="1908"/>
      <c r="I5" s="1908"/>
      <c r="J5" s="1908"/>
      <c r="K5" s="1908"/>
      <c r="L5" s="1908"/>
      <c r="M5" s="1908"/>
      <c r="N5" s="1908"/>
      <c r="O5" s="1908"/>
      <c r="P5" s="1908"/>
      <c r="Q5" s="1908"/>
      <c r="R5" s="1908"/>
      <c r="S5" s="1908"/>
      <c r="T5" s="1908"/>
      <c r="U5" s="1908"/>
      <c r="V5" s="1908"/>
      <c r="W5" s="612"/>
      <c r="X5" s="612"/>
      <c r="Y5" s="612"/>
      <c r="Z5" s="612"/>
      <c r="AA5" s="612"/>
      <c r="AB5" s="612"/>
      <c r="AC5" s="612"/>
      <c r="AD5" s="612"/>
      <c r="AE5" s="612"/>
      <c r="AF5" s="1911"/>
      <c r="AG5" s="1912"/>
      <c r="AH5" s="1913"/>
      <c r="AI5" s="613"/>
      <c r="AJ5" s="613"/>
      <c r="AK5" s="613"/>
      <c r="AL5" s="613"/>
      <c r="AM5" s="613"/>
      <c r="AN5" s="613"/>
      <c r="AO5" s="613"/>
      <c r="AP5" s="613"/>
      <c r="AQ5" s="613"/>
      <c r="AR5" s="613"/>
      <c r="AS5" s="613"/>
      <c r="AT5" s="613"/>
      <c r="AU5" s="613"/>
      <c r="AV5" s="613"/>
      <c r="AW5" s="613"/>
      <c r="AX5" s="613"/>
      <c r="AY5" s="613"/>
      <c r="AZ5" s="613"/>
      <c r="BA5" s="613"/>
      <c r="BB5" s="613"/>
      <c r="BC5" s="613"/>
      <c r="BD5" s="613"/>
      <c r="BE5" s="613"/>
      <c r="BF5" s="613"/>
      <c r="BG5" s="613"/>
      <c r="BH5" s="613"/>
      <c r="BI5" s="613"/>
      <c r="BJ5" s="613"/>
      <c r="BK5" s="613"/>
      <c r="BL5" s="613"/>
      <c r="BM5" s="613"/>
      <c r="BN5" s="613"/>
      <c r="BO5" s="613"/>
      <c r="BP5" s="613"/>
      <c r="BQ5" s="613"/>
      <c r="BR5" s="613"/>
      <c r="BS5" s="613"/>
      <c r="BT5" s="613"/>
      <c r="BU5" s="613"/>
      <c r="BV5" s="613"/>
      <c r="BW5" s="613"/>
      <c r="BX5" s="613"/>
      <c r="BY5" s="613"/>
      <c r="BZ5" s="613"/>
      <c r="CA5" s="613"/>
      <c r="CB5" s="613"/>
      <c r="CC5" s="613"/>
      <c r="CD5" s="613"/>
      <c r="CE5" s="613"/>
      <c r="CF5" s="613"/>
      <c r="CG5" s="613"/>
      <c r="CH5" s="613"/>
      <c r="CI5" s="613"/>
      <c r="CJ5" s="613"/>
      <c r="CK5" s="613"/>
      <c r="CL5" s="613"/>
      <c r="CM5" s="613"/>
      <c r="CN5" s="613"/>
      <c r="CO5" s="613"/>
      <c r="CP5" s="613"/>
      <c r="CQ5" s="613"/>
      <c r="CR5" s="613"/>
      <c r="CS5" s="613"/>
      <c r="CT5" s="613"/>
      <c r="CU5" s="613"/>
      <c r="CV5" s="613"/>
      <c r="CW5" s="613"/>
      <c r="CX5" s="613"/>
      <c r="CY5" s="613"/>
      <c r="CZ5" s="613"/>
      <c r="DA5" s="613"/>
      <c r="DB5" s="613"/>
      <c r="DC5" s="613"/>
      <c r="DD5" s="613"/>
      <c r="DE5" s="613"/>
      <c r="DF5" s="613"/>
      <c r="DG5" s="613"/>
      <c r="DH5" s="613"/>
      <c r="DI5" s="613"/>
      <c r="DJ5" s="613"/>
      <c r="DK5" s="613"/>
      <c r="DL5" s="613"/>
      <c r="DM5" s="613"/>
      <c r="DN5" s="613"/>
      <c r="DO5" s="613"/>
      <c r="DP5" s="613"/>
      <c r="DQ5" s="613"/>
      <c r="DR5" s="613"/>
      <c r="DS5" s="613"/>
      <c r="DT5" s="613"/>
      <c r="DU5" s="613"/>
      <c r="DV5" s="613"/>
      <c r="DW5" s="613"/>
      <c r="DX5" s="613"/>
      <c r="DY5" s="613"/>
      <c r="DZ5" s="613"/>
      <c r="EA5" s="613"/>
      <c r="EB5" s="613"/>
      <c r="EC5" s="613"/>
      <c r="ED5" s="613"/>
      <c r="EE5" s="613"/>
      <c r="EF5" s="613"/>
      <c r="EG5" s="613"/>
      <c r="EH5" s="613"/>
      <c r="EI5" s="613"/>
      <c r="EJ5" s="613"/>
      <c r="EK5" s="613"/>
      <c r="EL5" s="613"/>
      <c r="EM5" s="613"/>
      <c r="EN5" s="613"/>
      <c r="EO5" s="613"/>
      <c r="EP5" s="613"/>
      <c r="EQ5" s="613"/>
      <c r="ER5" s="613"/>
      <c r="ES5" s="613"/>
      <c r="ET5" s="613"/>
      <c r="EU5" s="613"/>
      <c r="EV5" s="613"/>
      <c r="EW5" s="613"/>
      <c r="EX5" s="613"/>
      <c r="EY5" s="613"/>
      <c r="EZ5" s="613"/>
      <c r="FA5" s="613"/>
      <c r="FB5" s="613"/>
      <c r="FC5" s="613"/>
      <c r="FD5" s="613"/>
      <c r="FE5" s="613"/>
      <c r="FF5" s="613"/>
      <c r="FG5" s="613"/>
      <c r="FH5" s="613"/>
      <c r="FI5" s="613"/>
      <c r="FJ5" s="613"/>
      <c r="FK5" s="613"/>
      <c r="FL5" s="613"/>
      <c r="FM5" s="613"/>
      <c r="FN5" s="613"/>
      <c r="FO5" s="613"/>
      <c r="FP5" s="613"/>
      <c r="FQ5" s="613"/>
      <c r="FR5" s="613"/>
      <c r="FS5" s="613"/>
      <c r="FT5" s="613"/>
      <c r="FU5" s="613"/>
      <c r="FV5" s="613"/>
      <c r="FW5" s="613"/>
      <c r="FX5" s="613"/>
      <c r="FY5" s="613"/>
      <c r="FZ5" s="613"/>
      <c r="GA5" s="613"/>
      <c r="GB5" s="613"/>
      <c r="GC5" s="613"/>
      <c r="GD5" s="613"/>
      <c r="GE5" s="613"/>
      <c r="GF5" s="613"/>
      <c r="GG5" s="613"/>
      <c r="GH5" s="613"/>
      <c r="GI5" s="613"/>
      <c r="GJ5" s="613"/>
      <c r="GK5" s="613"/>
      <c r="GL5" s="613"/>
      <c r="GM5" s="613"/>
      <c r="GN5" s="613"/>
      <c r="GO5" s="613"/>
      <c r="GP5" s="613"/>
      <c r="GQ5" s="613"/>
      <c r="GR5" s="613"/>
      <c r="GS5" s="613"/>
      <c r="GT5" s="613"/>
      <c r="GU5" s="613"/>
      <c r="GV5" s="613"/>
      <c r="GW5" s="613"/>
      <c r="GX5" s="613"/>
      <c r="GY5" s="613"/>
      <c r="GZ5" s="613"/>
      <c r="HA5" s="613"/>
      <c r="HB5" s="613"/>
      <c r="HC5" s="613"/>
      <c r="HD5" s="613"/>
      <c r="HE5" s="613"/>
      <c r="HF5" s="613"/>
      <c r="HG5" s="613"/>
      <c r="HH5" s="613"/>
      <c r="HI5" s="613"/>
      <c r="HJ5" s="613"/>
      <c r="HK5" s="613"/>
      <c r="HL5" s="613"/>
      <c r="HM5" s="613"/>
      <c r="HN5" s="613"/>
      <c r="HO5" s="613"/>
      <c r="HP5" s="613"/>
      <c r="HQ5" s="613"/>
      <c r="HR5" s="613"/>
      <c r="HS5" s="613"/>
      <c r="HT5" s="613"/>
      <c r="HU5" s="613"/>
      <c r="HV5" s="613"/>
      <c r="HW5" s="613"/>
      <c r="HX5" s="613"/>
      <c r="HY5" s="613"/>
      <c r="HZ5" s="613"/>
      <c r="IA5" s="613"/>
      <c r="IB5" s="613"/>
      <c r="IC5" s="613"/>
      <c r="ID5" s="613"/>
      <c r="IE5" s="613"/>
      <c r="IF5" s="613"/>
      <c r="IG5" s="613"/>
      <c r="IH5" s="613"/>
      <c r="II5" s="613"/>
      <c r="IJ5" s="613"/>
      <c r="IK5" s="613"/>
      <c r="IL5" s="613"/>
      <c r="IM5" s="613"/>
      <c r="IN5" s="613"/>
      <c r="IO5" s="613"/>
      <c r="IP5" s="613"/>
      <c r="IQ5" s="613"/>
      <c r="IR5" s="613"/>
      <c r="IS5" s="613"/>
      <c r="IT5" s="613"/>
      <c r="IU5" s="613"/>
      <c r="IV5" s="613"/>
      <c r="IW5" s="613"/>
      <c r="IX5" s="613"/>
      <c r="IY5" s="613"/>
      <c r="IZ5" s="613"/>
      <c r="JA5" s="613"/>
      <c r="JB5" s="613"/>
      <c r="JC5" s="613"/>
      <c r="JD5" s="613"/>
      <c r="JE5" s="613"/>
      <c r="JF5" s="613"/>
      <c r="JG5" s="613"/>
      <c r="JH5" s="613"/>
      <c r="JI5" s="613"/>
      <c r="JJ5" s="613"/>
      <c r="JK5" s="613"/>
      <c r="JL5" s="613"/>
      <c r="JM5" s="613"/>
      <c r="JN5" s="613"/>
      <c r="JO5" s="613"/>
      <c r="JP5" s="613"/>
      <c r="JQ5" s="613"/>
      <c r="JR5" s="613"/>
      <c r="JS5" s="613"/>
      <c r="JT5" s="613"/>
      <c r="JU5" s="613"/>
      <c r="JV5" s="613"/>
      <c r="JW5" s="613"/>
      <c r="JX5" s="613"/>
      <c r="JY5" s="613"/>
      <c r="JZ5" s="613"/>
      <c r="KA5" s="613"/>
      <c r="KB5" s="613"/>
      <c r="KC5" s="613"/>
      <c r="KD5" s="613"/>
      <c r="KE5" s="613"/>
      <c r="KF5" s="613"/>
      <c r="KG5" s="613"/>
      <c r="KH5" s="613"/>
      <c r="KI5" s="613"/>
      <c r="KJ5" s="613"/>
      <c r="KK5" s="613"/>
      <c r="KL5" s="613"/>
      <c r="KM5" s="613"/>
      <c r="KN5" s="613"/>
      <c r="KO5" s="613"/>
      <c r="KP5" s="613"/>
      <c r="KQ5" s="613"/>
      <c r="KR5" s="613"/>
      <c r="KS5" s="613"/>
      <c r="KT5" s="613"/>
      <c r="KU5" s="613"/>
      <c r="KV5" s="613"/>
      <c r="KW5" s="613"/>
      <c r="KX5" s="613"/>
      <c r="KY5" s="613"/>
      <c r="KZ5" s="613"/>
      <c r="LA5" s="613"/>
      <c r="LB5" s="613"/>
      <c r="LC5" s="613"/>
      <c r="LD5" s="613"/>
      <c r="LE5" s="613"/>
      <c r="LF5" s="613"/>
      <c r="LG5" s="613"/>
      <c r="LH5" s="613"/>
      <c r="LI5" s="613"/>
      <c r="LJ5" s="613"/>
      <c r="LK5" s="613"/>
      <c r="LL5" s="613"/>
      <c r="LM5" s="613"/>
      <c r="LN5" s="613"/>
      <c r="LO5" s="613"/>
      <c r="LP5" s="613"/>
      <c r="LQ5" s="613"/>
      <c r="LR5" s="613"/>
      <c r="LS5" s="613"/>
      <c r="LT5" s="613"/>
      <c r="LU5" s="613"/>
      <c r="LV5" s="613"/>
      <c r="LW5" s="613"/>
      <c r="LX5" s="613"/>
      <c r="LY5" s="613"/>
      <c r="LZ5" s="613"/>
      <c r="MA5" s="613"/>
      <c r="MB5" s="613"/>
      <c r="MC5" s="613"/>
      <c r="MD5" s="613"/>
      <c r="ME5" s="613"/>
      <c r="MF5" s="613"/>
      <c r="MG5" s="613"/>
      <c r="MH5" s="613"/>
      <c r="MI5" s="613"/>
      <c r="MJ5" s="613"/>
      <c r="MK5" s="613"/>
      <c r="ML5" s="613"/>
      <c r="MM5" s="613"/>
      <c r="MN5" s="613"/>
      <c r="MO5" s="613"/>
      <c r="MP5" s="613"/>
      <c r="MQ5" s="613"/>
      <c r="MR5" s="613"/>
      <c r="MS5" s="613"/>
      <c r="MT5" s="613"/>
      <c r="MU5" s="613"/>
      <c r="MV5" s="613"/>
      <c r="MW5" s="613"/>
      <c r="MX5" s="613"/>
      <c r="MY5" s="613"/>
      <c r="MZ5" s="613"/>
      <c r="NA5" s="613"/>
      <c r="NB5" s="613"/>
      <c r="NC5" s="613"/>
      <c r="ND5" s="613"/>
      <c r="NE5" s="613"/>
      <c r="NF5" s="613"/>
      <c r="NG5" s="613"/>
      <c r="NH5" s="613"/>
      <c r="NI5" s="613"/>
      <c r="NJ5" s="613"/>
      <c r="NK5" s="613"/>
      <c r="NL5" s="613"/>
      <c r="NM5" s="613"/>
      <c r="NN5" s="613"/>
      <c r="NO5" s="613"/>
      <c r="NP5" s="613"/>
      <c r="NQ5" s="613"/>
      <c r="NR5" s="613"/>
      <c r="NS5" s="613"/>
      <c r="NT5" s="613"/>
      <c r="NU5" s="613"/>
      <c r="NV5" s="613"/>
      <c r="NW5" s="613"/>
      <c r="NX5" s="613"/>
      <c r="NY5" s="613"/>
      <c r="NZ5" s="613"/>
      <c r="OA5" s="613"/>
      <c r="OB5" s="613"/>
      <c r="OC5" s="613"/>
      <c r="OD5" s="613"/>
      <c r="OE5" s="613"/>
      <c r="OF5" s="613"/>
      <c r="OG5" s="613"/>
      <c r="OH5" s="613"/>
      <c r="OI5" s="613"/>
      <c r="OJ5" s="613"/>
      <c r="OK5" s="613"/>
    </row>
    <row r="6" spans="1:401" ht="5.25" customHeight="1" x14ac:dyDescent="0.2">
      <c r="B6" s="1903"/>
      <c r="C6" s="1904"/>
      <c r="D6" s="1909"/>
      <c r="E6" s="1910"/>
      <c r="F6" s="1910"/>
      <c r="G6" s="1910"/>
      <c r="H6" s="1910"/>
      <c r="I6" s="1910"/>
      <c r="J6" s="1910"/>
      <c r="K6" s="1910"/>
      <c r="L6" s="1910"/>
      <c r="M6" s="1910"/>
      <c r="N6" s="1910"/>
      <c r="O6" s="1910"/>
      <c r="P6" s="1910"/>
      <c r="Q6" s="1910"/>
      <c r="R6" s="1910"/>
      <c r="S6" s="1910"/>
      <c r="T6" s="1910"/>
      <c r="U6" s="1910"/>
      <c r="V6" s="1910"/>
    </row>
    <row r="7" spans="1:401" ht="28.5" customHeight="1" x14ac:dyDescent="0.2">
      <c r="B7" s="1905"/>
      <c r="C7" s="1906"/>
      <c r="D7" s="1914" t="s">
        <v>70</v>
      </c>
      <c r="E7" s="1915"/>
      <c r="F7" s="1916"/>
      <c r="G7" s="605" t="s">
        <v>69</v>
      </c>
      <c r="H7" s="605">
        <v>1</v>
      </c>
      <c r="I7" s="1917" t="s">
        <v>1540</v>
      </c>
      <c r="J7" s="1917"/>
      <c r="K7" s="1917"/>
      <c r="L7" s="1917"/>
      <c r="M7" s="1917"/>
      <c r="N7" s="1917"/>
      <c r="O7" s="1917"/>
      <c r="P7" s="1917"/>
      <c r="Q7" s="1917"/>
      <c r="R7" s="1917"/>
      <c r="S7" s="1917"/>
      <c r="T7" s="1917"/>
      <c r="U7" s="1917"/>
      <c r="V7" s="1917"/>
    </row>
    <row r="8" spans="1:401" ht="28.5" customHeight="1" x14ac:dyDescent="0.2">
      <c r="B8" s="1875" t="s">
        <v>67</v>
      </c>
      <c r="C8" s="1876"/>
      <c r="D8" s="1876"/>
      <c r="E8" s="1876"/>
      <c r="F8" s="1876"/>
      <c r="G8" s="1876"/>
      <c r="H8" s="1876"/>
      <c r="I8" s="1876"/>
      <c r="J8" s="1876"/>
      <c r="K8" s="1876"/>
      <c r="L8" s="1876"/>
      <c r="M8" s="1876"/>
      <c r="N8" s="1876"/>
      <c r="O8" s="1876"/>
      <c r="P8" s="1876"/>
      <c r="Q8" s="1876"/>
      <c r="R8" s="1876"/>
      <c r="S8" s="1876"/>
      <c r="T8" s="1876"/>
      <c r="U8" s="1876"/>
      <c r="V8" s="1877"/>
    </row>
    <row r="9" spans="1:401" ht="27.75" customHeight="1" x14ac:dyDescent="0.2">
      <c r="B9" s="1862" t="s">
        <v>66</v>
      </c>
      <c r="C9" s="1863"/>
      <c r="D9" s="45" t="s">
        <v>1401</v>
      </c>
      <c r="E9" s="1862" t="s">
        <v>64</v>
      </c>
      <c r="F9" s="1863"/>
      <c r="G9" s="45" t="s">
        <v>1400</v>
      </c>
      <c r="H9" s="1862" t="s">
        <v>2</v>
      </c>
      <c r="I9" s="1863"/>
      <c r="J9" s="1875" t="s">
        <v>1389</v>
      </c>
      <c r="K9" s="1876"/>
      <c r="L9" s="1876"/>
      <c r="M9" s="1876"/>
      <c r="N9" s="1876"/>
      <c r="O9" s="43"/>
      <c r="P9" s="43"/>
      <c r="Q9" s="43"/>
      <c r="R9" s="43"/>
      <c r="S9" s="43"/>
      <c r="T9" s="43"/>
      <c r="U9" s="43"/>
      <c r="V9" s="42"/>
    </row>
    <row r="10" spans="1:401" ht="63" customHeight="1" x14ac:dyDescent="0.2">
      <c r="B10" s="41" t="s">
        <v>61</v>
      </c>
      <c r="C10" s="41" t="s">
        <v>71</v>
      </c>
      <c r="D10" s="41" t="s">
        <v>60</v>
      </c>
      <c r="E10" s="41" t="s">
        <v>59</v>
      </c>
      <c r="F10" s="41" t="s">
        <v>58</v>
      </c>
      <c r="G10" s="41" t="s">
        <v>57</v>
      </c>
      <c r="H10" s="41" t="s">
        <v>1541</v>
      </c>
      <c r="I10" s="41" t="s">
        <v>56</v>
      </c>
      <c r="J10" s="41" t="s">
        <v>55</v>
      </c>
      <c r="K10" s="41" t="s">
        <v>54</v>
      </c>
      <c r="L10" s="41" t="s">
        <v>53</v>
      </c>
      <c r="M10" s="41" t="s">
        <v>52</v>
      </c>
      <c r="N10" s="41" t="s">
        <v>51</v>
      </c>
      <c r="O10" s="41" t="s">
        <v>50</v>
      </c>
      <c r="P10" s="41" t="s">
        <v>49</v>
      </c>
      <c r="Q10" s="41" t="s">
        <v>48</v>
      </c>
      <c r="R10" s="41" t="s">
        <v>47</v>
      </c>
      <c r="S10" s="40" t="s">
        <v>46</v>
      </c>
      <c r="T10" s="40" t="s">
        <v>45</v>
      </c>
      <c r="U10" s="40" t="s">
        <v>44</v>
      </c>
      <c r="V10" s="610" t="s">
        <v>43</v>
      </c>
    </row>
    <row r="11" spans="1:401" ht="200.25" customHeight="1" x14ac:dyDescent="0.2">
      <c r="A11" s="604">
        <v>1</v>
      </c>
      <c r="B11" s="606" t="s">
        <v>1426</v>
      </c>
      <c r="C11" s="606" t="s">
        <v>30</v>
      </c>
      <c r="D11" s="615" t="s">
        <v>1571</v>
      </c>
      <c r="E11" s="606" t="s">
        <v>1572</v>
      </c>
      <c r="F11" s="615" t="s">
        <v>1573</v>
      </c>
      <c r="G11" s="606" t="s">
        <v>1574</v>
      </c>
      <c r="H11" s="1895" t="s">
        <v>1575</v>
      </c>
      <c r="I11" s="1895">
        <v>1</v>
      </c>
      <c r="J11" s="1891">
        <v>43374</v>
      </c>
      <c r="K11" s="1891">
        <v>43738</v>
      </c>
      <c r="L11" s="1893">
        <f>(+K11-J11)/7</f>
        <v>52</v>
      </c>
      <c r="M11" s="1884"/>
      <c r="N11" s="1897">
        <f>(M11-J11)/7-L11</f>
        <v>-6248.2857142857147</v>
      </c>
      <c r="O11" s="1899" t="str">
        <f ca="1">IF((K11-TODAY())/7&gt;=L11/4,"En tiempo","Alerta")</f>
        <v>Alerta</v>
      </c>
      <c r="P11" s="1889"/>
      <c r="Q11" s="1882">
        <f>IF(P11/I11=1,1,+P11/I11)</f>
        <v>0</v>
      </c>
      <c r="R11" s="1884"/>
      <c r="S11" s="1886" t="str">
        <f>IF(R11&lt;=K11,"Cumple","Incumple")</f>
        <v>Cumple</v>
      </c>
      <c r="T11" s="1886"/>
      <c r="U11" s="1886"/>
      <c r="V11" s="1889"/>
    </row>
    <row r="12" spans="1:401" ht="61.5" customHeight="1" x14ac:dyDescent="0.2">
      <c r="A12" s="604">
        <v>2</v>
      </c>
      <c r="B12" s="606" t="s">
        <v>1426</v>
      </c>
      <c r="C12" s="606" t="s">
        <v>30</v>
      </c>
      <c r="D12" s="617" t="s">
        <v>1576</v>
      </c>
      <c r="E12" s="618" t="s">
        <v>1577</v>
      </c>
      <c r="F12" s="617" t="s">
        <v>1578</v>
      </c>
      <c r="G12" s="617" t="s">
        <v>1579</v>
      </c>
      <c r="H12" s="1896"/>
      <c r="I12" s="1896"/>
      <c r="J12" s="1892"/>
      <c r="K12" s="1892"/>
      <c r="L12" s="1894"/>
      <c r="M12" s="1885"/>
      <c r="N12" s="1898"/>
      <c r="O12" s="1900"/>
      <c r="P12" s="1890"/>
      <c r="Q12" s="1883"/>
      <c r="R12" s="1885"/>
      <c r="S12" s="1887"/>
      <c r="T12" s="1887"/>
      <c r="U12" s="1887"/>
      <c r="V12" s="1890"/>
    </row>
    <row r="13" spans="1:401" ht="138.75" customHeight="1" x14ac:dyDescent="0.2">
      <c r="A13" s="604">
        <v>3</v>
      </c>
      <c r="B13" s="606" t="s">
        <v>1426</v>
      </c>
      <c r="C13" s="606" t="s">
        <v>30</v>
      </c>
      <c r="D13" s="615" t="s">
        <v>1580</v>
      </c>
      <c r="E13" s="606" t="s">
        <v>1581</v>
      </c>
      <c r="F13" s="619" t="s">
        <v>1582</v>
      </c>
      <c r="G13" s="606" t="s">
        <v>1583</v>
      </c>
      <c r="H13" s="620" t="s">
        <v>1584</v>
      </c>
      <c r="I13" s="615">
        <v>1</v>
      </c>
      <c r="J13" s="621">
        <v>43374</v>
      </c>
      <c r="K13" s="621">
        <v>43738</v>
      </c>
      <c r="L13" s="34">
        <f t="shared" ref="L13:L17" si="0">(+K13-J13)/7</f>
        <v>52</v>
      </c>
      <c r="M13" s="33"/>
      <c r="N13" s="32">
        <f t="shared" ref="N13:N17" si="1">(M13-J13)/7-L13</f>
        <v>-6248.2857142857147</v>
      </c>
      <c r="O13" s="31" t="str">
        <f t="shared" ref="O13:O17" ca="1" si="2">IF((K13-TODAY())/7&gt;=L13/4,"En tiempo","Alerta")</f>
        <v>Alerta</v>
      </c>
      <c r="P13" s="28"/>
      <c r="Q13" s="30">
        <f t="shared" ref="Q13:Q17" si="3">IF(P13/I13=1,1,+P13/I13)</f>
        <v>0</v>
      </c>
      <c r="R13" s="33"/>
      <c r="S13" s="29" t="str">
        <f t="shared" ref="S13:S17" si="4">IF(R13&lt;=K13,"Cumple","Incumple")</f>
        <v>Cumple</v>
      </c>
      <c r="T13" s="29"/>
      <c r="U13" s="29"/>
      <c r="V13" s="28"/>
    </row>
    <row r="14" spans="1:401" ht="78.75" customHeight="1" x14ac:dyDescent="0.2">
      <c r="A14" s="604">
        <v>4</v>
      </c>
      <c r="B14" s="606" t="s">
        <v>1426</v>
      </c>
      <c r="C14" s="606" t="s">
        <v>30</v>
      </c>
      <c r="D14" s="622" t="s">
        <v>1585</v>
      </c>
      <c r="E14" s="618" t="s">
        <v>1586</v>
      </c>
      <c r="F14" s="617" t="s">
        <v>1587</v>
      </c>
      <c r="G14" s="623" t="s">
        <v>1588</v>
      </c>
      <c r="H14" s="620" t="s">
        <v>1589</v>
      </c>
      <c r="I14" s="616">
        <v>1</v>
      </c>
      <c r="J14" s="621">
        <v>43374</v>
      </c>
      <c r="K14" s="621">
        <v>43738</v>
      </c>
      <c r="L14" s="34">
        <f t="shared" si="0"/>
        <v>52</v>
      </c>
      <c r="M14" s="33"/>
      <c r="N14" s="32">
        <f t="shared" si="1"/>
        <v>-6248.2857142857147</v>
      </c>
      <c r="O14" s="31" t="str">
        <f t="shared" ca="1" si="2"/>
        <v>Alerta</v>
      </c>
      <c r="P14" s="28"/>
      <c r="Q14" s="30">
        <f t="shared" si="3"/>
        <v>0</v>
      </c>
      <c r="R14" s="33"/>
      <c r="S14" s="29" t="str">
        <f t="shared" si="4"/>
        <v>Cumple</v>
      </c>
      <c r="T14" s="29"/>
      <c r="U14" s="29"/>
      <c r="V14" s="28"/>
    </row>
    <row r="15" spans="1:401" ht="84" customHeight="1" x14ac:dyDescent="0.2">
      <c r="A15" s="604">
        <v>5</v>
      </c>
      <c r="B15" s="606" t="s">
        <v>1426</v>
      </c>
      <c r="C15" s="606" t="s">
        <v>30</v>
      </c>
      <c r="D15" s="617" t="s">
        <v>1590</v>
      </c>
      <c r="E15" s="618" t="s">
        <v>1591</v>
      </c>
      <c r="F15" s="617" t="s">
        <v>1592</v>
      </c>
      <c r="G15" s="617" t="s">
        <v>1593</v>
      </c>
      <c r="H15" s="620" t="s">
        <v>1594</v>
      </c>
      <c r="I15" s="616">
        <v>1</v>
      </c>
      <c r="J15" s="621">
        <v>43374</v>
      </c>
      <c r="K15" s="621">
        <v>43646</v>
      </c>
      <c r="L15" s="34">
        <f t="shared" si="0"/>
        <v>38.857142857142854</v>
      </c>
      <c r="M15" s="33"/>
      <c r="N15" s="32">
        <f t="shared" si="1"/>
        <v>-6235.1428571428578</v>
      </c>
      <c r="O15" s="31" t="str">
        <f t="shared" ca="1" si="2"/>
        <v>Alerta</v>
      </c>
      <c r="P15" s="28"/>
      <c r="Q15" s="30">
        <f t="shared" si="3"/>
        <v>0</v>
      </c>
      <c r="R15" s="33"/>
      <c r="S15" s="29" t="str">
        <f t="shared" si="4"/>
        <v>Cumple</v>
      </c>
      <c r="T15" s="29"/>
      <c r="U15" s="29"/>
      <c r="V15" s="28"/>
    </row>
    <row r="16" spans="1:401" ht="42.75" x14ac:dyDescent="0.2">
      <c r="A16" s="604">
        <v>6</v>
      </c>
      <c r="B16" s="606" t="s">
        <v>1426</v>
      </c>
      <c r="C16" s="606" t="s">
        <v>30</v>
      </c>
      <c r="D16" s="615" t="s">
        <v>1595</v>
      </c>
      <c r="E16" s="615" t="s">
        <v>1596</v>
      </c>
      <c r="F16" s="617" t="s">
        <v>1597</v>
      </c>
      <c r="G16" s="615" t="s">
        <v>1598</v>
      </c>
      <c r="H16" s="620" t="s">
        <v>1599</v>
      </c>
      <c r="I16" s="624">
        <v>1</v>
      </c>
      <c r="J16" s="621">
        <v>43374</v>
      </c>
      <c r="K16" s="621">
        <v>43738</v>
      </c>
      <c r="L16" s="34">
        <f t="shared" si="0"/>
        <v>52</v>
      </c>
      <c r="M16" s="33"/>
      <c r="N16" s="32">
        <f t="shared" si="1"/>
        <v>-6248.2857142857147</v>
      </c>
      <c r="O16" s="31" t="str">
        <f t="shared" ca="1" si="2"/>
        <v>Alerta</v>
      </c>
      <c r="P16" s="28"/>
      <c r="Q16" s="30">
        <f t="shared" si="3"/>
        <v>0</v>
      </c>
      <c r="R16" s="33"/>
      <c r="S16" s="29" t="str">
        <f t="shared" si="4"/>
        <v>Cumple</v>
      </c>
      <c r="T16" s="29"/>
      <c r="U16" s="29"/>
      <c r="V16" s="28"/>
    </row>
    <row r="17" spans="1:22" ht="74.25" customHeight="1" x14ac:dyDescent="0.2">
      <c r="A17" s="604">
        <v>7</v>
      </c>
      <c r="B17" s="606" t="s">
        <v>1426</v>
      </c>
      <c r="C17" s="606" t="s">
        <v>30</v>
      </c>
      <c r="D17" s="615" t="s">
        <v>1600</v>
      </c>
      <c r="E17" s="615" t="s">
        <v>1601</v>
      </c>
      <c r="F17" s="617" t="s">
        <v>1602</v>
      </c>
      <c r="G17" s="615" t="s">
        <v>1603</v>
      </c>
      <c r="H17" s="615" t="s">
        <v>1604</v>
      </c>
      <c r="I17" s="616">
        <v>1</v>
      </c>
      <c r="J17" s="621">
        <v>43374</v>
      </c>
      <c r="K17" s="621">
        <v>43738</v>
      </c>
      <c r="L17" s="34">
        <f t="shared" si="0"/>
        <v>52</v>
      </c>
      <c r="M17" s="33"/>
      <c r="N17" s="32">
        <f t="shared" si="1"/>
        <v>-6248.2857142857147</v>
      </c>
      <c r="O17" s="31" t="str">
        <f t="shared" ca="1" si="2"/>
        <v>Alerta</v>
      </c>
      <c r="P17" s="28"/>
      <c r="Q17" s="30">
        <f t="shared" si="3"/>
        <v>0</v>
      </c>
      <c r="R17" s="33"/>
      <c r="S17" s="29" t="str">
        <f t="shared" si="4"/>
        <v>Cumple</v>
      </c>
      <c r="T17" s="29"/>
      <c r="U17" s="29"/>
      <c r="V17" s="28"/>
    </row>
    <row r="18" spans="1:22" ht="18.75" x14ac:dyDescent="0.25">
      <c r="C18" s="625"/>
      <c r="H18" s="27" t="s">
        <v>24</v>
      </c>
      <c r="I18" s="26">
        <f>SUM(I11:I17)</f>
        <v>6</v>
      </c>
      <c r="J18" s="21"/>
      <c r="K18" s="21"/>
      <c r="L18" s="25"/>
      <c r="M18" s="21"/>
      <c r="N18" s="1888" t="s">
        <v>23</v>
      </c>
      <c r="O18" s="1888"/>
      <c r="P18" s="24">
        <f>SUM(P11:P17)</f>
        <v>0</v>
      </c>
      <c r="Q18" s="22">
        <f>IF(P18=0,0,+P18/I18)</f>
        <v>0</v>
      </c>
      <c r="R18" s="23" t="s">
        <v>22</v>
      </c>
      <c r="S18" s="22">
        <f>(COUNTIF(S11:S17,"Cumple")*100%)/COUNTA(S11:S17)</f>
        <v>1</v>
      </c>
    </row>
    <row r="19" spans="1:22" x14ac:dyDescent="0.2">
      <c r="E19" s="626" t="s">
        <v>1605</v>
      </c>
    </row>
    <row r="20" spans="1:22" x14ac:dyDescent="0.2">
      <c r="E20" s="626" t="s">
        <v>1606</v>
      </c>
    </row>
    <row r="21" spans="1:22" x14ac:dyDescent="0.2">
      <c r="E21" s="626" t="s">
        <v>1607</v>
      </c>
    </row>
    <row r="22" spans="1:22" x14ac:dyDescent="0.2">
      <c r="E22" s="626" t="s">
        <v>1608</v>
      </c>
    </row>
    <row r="23" spans="1:22" x14ac:dyDescent="0.2">
      <c r="E23" s="626" t="s">
        <v>1609</v>
      </c>
    </row>
  </sheetData>
  <autoFilter ref="B1:V11">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dataConsolidate/>
  <mergeCells count="26">
    <mergeCell ref="B1:C7"/>
    <mergeCell ref="D1:V6"/>
    <mergeCell ref="AF5:AH5"/>
    <mergeCell ref="D7:F7"/>
    <mergeCell ref="I7:V7"/>
    <mergeCell ref="H11:H12"/>
    <mergeCell ref="I11:I12"/>
    <mergeCell ref="N11:N12"/>
    <mergeCell ref="O11:O12"/>
    <mergeCell ref="P11:P12"/>
    <mergeCell ref="Q11:Q12"/>
    <mergeCell ref="R11:R12"/>
    <mergeCell ref="U11:U12"/>
    <mergeCell ref="N18:O18"/>
    <mergeCell ref="B8:V8"/>
    <mergeCell ref="B9:C9"/>
    <mergeCell ref="E9:F9"/>
    <mergeCell ref="H9:I9"/>
    <mergeCell ref="J9:N9"/>
    <mergeCell ref="S11:S12"/>
    <mergeCell ref="T11:T12"/>
    <mergeCell ref="V11:V12"/>
    <mergeCell ref="J11:J12"/>
    <mergeCell ref="K11:K12"/>
    <mergeCell ref="L11:L12"/>
    <mergeCell ref="M11:M12"/>
  </mergeCells>
  <conditionalFormatting sqref="Q10">
    <cfRule type="cellIs" dxfId="329" priority="17" stopIfTrue="1" operator="between">
      <formula>0.9</formula>
      <formula>1</formula>
    </cfRule>
    <cfRule type="cellIs" dxfId="328" priority="18" stopIfTrue="1" operator="between">
      <formula>0.5</formula>
      <formula>0.89</formula>
    </cfRule>
    <cfRule type="cellIs" dxfId="327" priority="19" stopIfTrue="1" operator="between">
      <formula>0.2</formula>
      <formula>0.49</formula>
    </cfRule>
    <cfRule type="cellIs" dxfId="326" priority="20" stopIfTrue="1" operator="between">
      <formula>0</formula>
      <formula>0.19</formula>
    </cfRule>
  </conditionalFormatting>
  <conditionalFormatting sqref="O11 O13:O17">
    <cfRule type="containsText" dxfId="325" priority="15" operator="containsText" text="Alerta">
      <formula>NOT(ISERROR(SEARCH("Alerta",O11)))</formula>
    </cfRule>
    <cfRule type="containsText" dxfId="324" priority="16" operator="containsText" text="En tiempo">
      <formula>NOT(ISERROR(SEARCH("En tiempo",O11)))</formula>
    </cfRule>
  </conditionalFormatting>
  <conditionalFormatting sqref="S11 S13:S17">
    <cfRule type="containsText" dxfId="323" priority="13" operator="containsText" text="Incumple">
      <formula>NOT(ISERROR(SEARCH("Incumple",S11)))</formula>
    </cfRule>
    <cfRule type="containsText" dxfId="322" priority="14" operator="containsText" text="Cumple">
      <formula>NOT(ISERROR(SEARCH("Cumple",S11)))</formula>
    </cfRule>
  </conditionalFormatting>
  <conditionalFormatting sqref="Q11 Q13:Q17">
    <cfRule type="cellIs" dxfId="321" priority="12" operator="between">
      <formula>1</formula>
      <formula>0.9</formula>
    </cfRule>
  </conditionalFormatting>
  <conditionalFormatting sqref="Q11 Q13:Q17">
    <cfRule type="cellIs" dxfId="320" priority="9" operator="between">
      <formula>0.19</formula>
      <formula>0</formula>
    </cfRule>
    <cfRule type="cellIs" dxfId="319" priority="10" operator="between">
      <formula>0.49</formula>
      <formula>0.2</formula>
    </cfRule>
    <cfRule type="cellIs" dxfId="318" priority="11" operator="between">
      <formula>0.89</formula>
      <formula>0.5</formula>
    </cfRule>
  </conditionalFormatting>
  <conditionalFormatting sqref="Q18">
    <cfRule type="cellIs" dxfId="317" priority="8" operator="between">
      <formula>1</formula>
      <formula>0.9</formula>
    </cfRule>
  </conditionalFormatting>
  <conditionalFormatting sqref="Q18">
    <cfRule type="cellIs" dxfId="316" priority="5" operator="between">
      <formula>0.19</formula>
      <formula>0</formula>
    </cfRule>
    <cfRule type="cellIs" dxfId="315" priority="6" operator="between">
      <formula>0.49</formula>
      <formula>0.2</formula>
    </cfRule>
    <cfRule type="cellIs" dxfId="314" priority="7" operator="between">
      <formula>0.89</formula>
      <formula>0.5</formula>
    </cfRule>
  </conditionalFormatting>
  <conditionalFormatting sqref="S18">
    <cfRule type="cellIs" dxfId="313" priority="4" operator="between">
      <formula>1</formula>
      <formula>0.9</formula>
    </cfRule>
  </conditionalFormatting>
  <conditionalFormatting sqref="S18">
    <cfRule type="cellIs" dxfId="312" priority="1" operator="between">
      <formula>0.19</formula>
      <formula>0</formula>
    </cfRule>
    <cfRule type="cellIs" dxfId="311" priority="2" operator="between">
      <formula>0.49</formula>
      <formula>0.2</formula>
    </cfRule>
    <cfRule type="cellIs" dxfId="310" priority="3" operator="between">
      <formula>0.89</formula>
      <formula>0.5</formula>
    </cfRule>
  </conditionalFormatting>
  <dataValidations count="3">
    <dataValidation type="list" allowBlank="1" showInputMessage="1" showErrorMessage="1" sqref="C11:C17">
      <formula1>INDIRECT($B11)</formula1>
    </dataValidation>
    <dataValidation showInputMessage="1" showErrorMessage="1" sqref="F11 D11"/>
    <dataValidation type="list" allowBlank="1" showInputMessage="1" showErrorMessage="1" sqref="D13">
      <formula1>INDIRECT($B$13)</formula1>
    </dataValidation>
  </dataValidations>
  <pageMargins left="1.4173228346456694" right="0.23622047244094491" top="0.74803149606299213" bottom="0.74803149606299213" header="0.31496062992125984" footer="0.31496062992125984"/>
  <pageSetup paperSize="119" scale="43" orientation="landscape" r:id="rId1"/>
  <rowBreaks count="1" manualBreakCount="1">
    <brk id="12" max="16383" man="1"/>
  </rowBreaks>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14:formula1>
            <xm:f>[11]Información!#REF!</xm:f>
          </x14:formula1>
          <xm:sqref>B11:B197</xm:sqref>
        </x14:dataValidation>
        <x14:dataValidation type="list" allowBlank="1" showInputMessage="1" showErrorMessage="1">
          <x14:formula1>
            <xm:f>[11]Información!#REF!</xm:f>
          </x14:formula1>
          <xm:sqref>P19:P197</xm:sqref>
        </x14:dataValidation>
        <x14:dataValidation type="list" allowBlank="1" showInputMessage="1" showErrorMessage="1">
          <x14:formula1>
            <xm:f>[11]Información!#REF!</xm:f>
          </x14:formula1>
          <xm:sqref>J19:M197</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21"/>
  <sheetViews>
    <sheetView topLeftCell="B1" zoomScale="50" zoomScaleNormal="50" workbookViewId="0">
      <pane ySplit="8" topLeftCell="A10" activePane="bottomLeft" state="frozen"/>
      <selection activeCell="A10" sqref="A10"/>
      <selection pane="bottomLeft" activeCell="E23" sqref="E23"/>
    </sheetView>
  </sheetViews>
  <sheetFormatPr baseColWidth="10" defaultColWidth="17.5703125" defaultRowHeight="15.75" x14ac:dyDescent="0.2"/>
  <cols>
    <col min="1" max="1" width="4" style="738" customWidth="1"/>
    <col min="2" max="2" width="12.28515625" style="782" customWidth="1"/>
    <col min="3" max="3" width="31" style="782" customWidth="1"/>
    <col min="4" max="4" width="35" style="782" customWidth="1"/>
    <col min="5" max="5" width="24.140625" style="782" customWidth="1"/>
    <col min="6" max="6" width="25.28515625" style="782" customWidth="1"/>
    <col min="7" max="7" width="25.85546875" style="782" customWidth="1"/>
    <col min="8" max="8" width="25.28515625" style="738" customWidth="1"/>
    <col min="9" max="9" width="19.42578125" style="738" customWidth="1"/>
    <col min="10" max="10" width="22.140625" style="738" customWidth="1"/>
    <col min="11" max="11" width="25" style="738" customWidth="1"/>
    <col min="12" max="12" width="19.42578125" style="738" customWidth="1"/>
    <col min="13" max="13" width="18.140625" style="738" customWidth="1"/>
    <col min="14" max="14" width="16" style="738" customWidth="1"/>
    <col min="15" max="15" width="20.5703125" style="738" customWidth="1"/>
    <col min="16" max="16" width="14" style="738" customWidth="1"/>
    <col min="17" max="17" width="36.42578125" style="738" customWidth="1"/>
    <col min="18" max="18" width="19" style="738" customWidth="1"/>
    <col min="19" max="19" width="20.42578125" style="738" customWidth="1"/>
    <col min="20" max="20" width="28" style="738" customWidth="1"/>
    <col min="21" max="21" width="84.140625" style="738" customWidth="1"/>
    <col min="22" max="22" width="47.5703125" style="738" customWidth="1"/>
    <col min="23" max="24" width="17.5703125" style="738" customWidth="1"/>
    <col min="25" max="25" width="20.7109375" style="738" customWidth="1"/>
    <col min="26" max="16384" width="17.5703125" style="738"/>
  </cols>
  <sheetData>
    <row r="1" spans="1:22" ht="15.75" customHeight="1" x14ac:dyDescent="0.2">
      <c r="B1" s="1921" t="s">
        <v>2395</v>
      </c>
      <c r="C1" s="1922"/>
      <c r="D1" s="1922"/>
      <c r="E1" s="1922"/>
      <c r="F1" s="1922"/>
      <c r="G1" s="1922"/>
      <c r="H1" s="1922"/>
      <c r="I1" s="1922"/>
      <c r="J1" s="1922"/>
      <c r="K1" s="1922"/>
      <c r="L1" s="1922"/>
      <c r="M1" s="1922"/>
      <c r="N1" s="1922"/>
      <c r="O1" s="1922"/>
      <c r="P1" s="1922"/>
      <c r="Q1" s="1922"/>
      <c r="R1" s="1922"/>
      <c r="S1" s="1922"/>
      <c r="T1" s="1922"/>
      <c r="U1" s="1922"/>
      <c r="V1" s="1922"/>
    </row>
    <row r="2" spans="1:22" ht="15.75" customHeight="1" x14ac:dyDescent="0.2">
      <c r="B2" s="1921"/>
      <c r="C2" s="1922"/>
      <c r="D2" s="1922"/>
      <c r="E2" s="1922"/>
      <c r="F2" s="1922"/>
      <c r="G2" s="1922"/>
      <c r="H2" s="1922"/>
      <c r="I2" s="1922"/>
      <c r="J2" s="1922"/>
      <c r="K2" s="1922"/>
      <c r="L2" s="1922"/>
      <c r="M2" s="1922"/>
      <c r="N2" s="1922"/>
      <c r="O2" s="1922"/>
      <c r="P2" s="1922"/>
      <c r="Q2" s="1922"/>
      <c r="R2" s="1922"/>
      <c r="S2" s="1922"/>
      <c r="T2" s="1922"/>
      <c r="U2" s="1922"/>
      <c r="V2" s="1922"/>
    </row>
    <row r="3" spans="1:22" ht="15.75" customHeight="1" x14ac:dyDescent="0.2">
      <c r="B3" s="1921"/>
      <c r="C3" s="1922"/>
      <c r="D3" s="1922"/>
      <c r="E3" s="1922"/>
      <c r="F3" s="1922"/>
      <c r="G3" s="1922"/>
      <c r="H3" s="1922"/>
      <c r="I3" s="1922"/>
      <c r="J3" s="1922"/>
      <c r="K3" s="1922"/>
      <c r="L3" s="1922"/>
      <c r="M3" s="1922"/>
      <c r="N3" s="1922"/>
      <c r="O3" s="1922"/>
      <c r="P3" s="1922"/>
      <c r="Q3" s="1922"/>
      <c r="R3" s="1922"/>
      <c r="S3" s="1922"/>
      <c r="T3" s="1922"/>
      <c r="U3" s="1922"/>
      <c r="V3" s="1922"/>
    </row>
    <row r="4" spans="1:22" ht="15.75" customHeight="1" x14ac:dyDescent="0.2">
      <c r="B4" s="1921"/>
      <c r="C4" s="1922"/>
      <c r="D4" s="1922"/>
      <c r="E4" s="1922"/>
      <c r="F4" s="1922"/>
      <c r="G4" s="1922"/>
      <c r="H4" s="1922"/>
      <c r="I4" s="1922"/>
      <c r="J4" s="1922"/>
      <c r="K4" s="1922"/>
      <c r="L4" s="1922"/>
      <c r="M4" s="1922"/>
      <c r="N4" s="1922"/>
      <c r="O4" s="1922"/>
      <c r="P4" s="1922"/>
      <c r="Q4" s="1922"/>
      <c r="R4" s="1922"/>
      <c r="S4" s="1922"/>
      <c r="T4" s="1922"/>
      <c r="U4" s="1922"/>
      <c r="V4" s="1922"/>
    </row>
    <row r="5" spans="1:22" ht="19.5" customHeight="1" x14ac:dyDescent="0.2">
      <c r="B5" s="1923" t="s">
        <v>70</v>
      </c>
      <c r="C5" s="1923"/>
      <c r="D5" s="1923"/>
      <c r="E5" s="1923"/>
      <c r="F5" s="1923"/>
      <c r="G5" s="739" t="s">
        <v>69</v>
      </c>
      <c r="H5" s="739">
        <v>1</v>
      </c>
      <c r="I5" s="1923" t="s">
        <v>1540</v>
      </c>
      <c r="J5" s="1923"/>
      <c r="K5" s="1923"/>
      <c r="L5" s="1923"/>
      <c r="M5" s="1923"/>
      <c r="N5" s="1923"/>
      <c r="O5" s="1923"/>
      <c r="P5" s="1923"/>
      <c r="Q5" s="1923"/>
      <c r="R5" s="1923"/>
      <c r="S5" s="1923"/>
      <c r="T5" s="1923"/>
      <c r="U5" s="1923"/>
      <c r="V5" s="1923"/>
    </row>
    <row r="6" spans="1:22" ht="19.5" customHeight="1" x14ac:dyDescent="0.2">
      <c r="A6" s="1924" t="s">
        <v>67</v>
      </c>
      <c r="B6" s="1925"/>
      <c r="C6" s="1925"/>
      <c r="D6" s="1925"/>
      <c r="E6" s="1925"/>
      <c r="F6" s="1925"/>
      <c r="G6" s="1925"/>
      <c r="H6" s="1925"/>
      <c r="I6" s="1925"/>
      <c r="J6" s="1925"/>
      <c r="K6" s="1925"/>
      <c r="L6" s="1925"/>
      <c r="M6" s="1925"/>
      <c r="N6" s="1925"/>
      <c r="O6" s="1925"/>
      <c r="P6" s="1925"/>
      <c r="Q6" s="1925"/>
      <c r="R6" s="1925"/>
      <c r="S6" s="1925"/>
      <c r="T6" s="1925"/>
      <c r="U6" s="1926"/>
      <c r="V6" s="739"/>
    </row>
    <row r="7" spans="1:22" ht="15.75" customHeight="1" x14ac:dyDescent="0.2">
      <c r="A7" s="1927" t="s">
        <v>66</v>
      </c>
      <c r="B7" s="1928"/>
      <c r="C7" s="740" t="s">
        <v>1401</v>
      </c>
      <c r="D7" s="1927" t="s">
        <v>64</v>
      </c>
      <c r="E7" s="1928"/>
      <c r="F7" s="740" t="s">
        <v>1400</v>
      </c>
      <c r="G7" s="1927" t="s">
        <v>2</v>
      </c>
      <c r="H7" s="1928"/>
      <c r="I7" s="1929" t="s">
        <v>1420</v>
      </c>
      <c r="J7" s="1930"/>
      <c r="K7" s="741"/>
      <c r="L7" s="741"/>
      <c r="M7" s="741"/>
      <c r="N7" s="741"/>
      <c r="O7" s="741"/>
      <c r="P7" s="741"/>
      <c r="Q7" s="741"/>
      <c r="R7" s="741"/>
      <c r="S7" s="741"/>
      <c r="T7" s="741"/>
      <c r="U7" s="742"/>
      <c r="V7" s="743"/>
    </row>
    <row r="8" spans="1:22" ht="39.75" customHeight="1" x14ac:dyDescent="0.2">
      <c r="B8" s="744" t="s">
        <v>61</v>
      </c>
      <c r="C8" s="744" t="s">
        <v>71</v>
      </c>
      <c r="D8" s="744" t="s">
        <v>60</v>
      </c>
      <c r="E8" s="744" t="s">
        <v>59</v>
      </c>
      <c r="F8" s="744" t="s">
        <v>58</v>
      </c>
      <c r="G8" s="744" t="s">
        <v>57</v>
      </c>
      <c r="H8" s="744" t="s">
        <v>1541</v>
      </c>
      <c r="I8" s="744" t="s">
        <v>56</v>
      </c>
      <c r="J8" s="744" t="s">
        <v>55</v>
      </c>
      <c r="K8" s="744" t="s">
        <v>54</v>
      </c>
      <c r="L8" s="744" t="s">
        <v>53</v>
      </c>
      <c r="M8" s="744" t="s">
        <v>52</v>
      </c>
      <c r="N8" s="744" t="s">
        <v>51</v>
      </c>
      <c r="O8" s="744" t="s">
        <v>50</v>
      </c>
      <c r="P8" s="744" t="s">
        <v>49</v>
      </c>
      <c r="Q8" s="744" t="s">
        <v>48</v>
      </c>
      <c r="R8" s="744" t="s">
        <v>47</v>
      </c>
      <c r="S8" s="709" t="s">
        <v>46</v>
      </c>
      <c r="T8" s="709" t="s">
        <v>45</v>
      </c>
      <c r="U8" s="709" t="s">
        <v>44</v>
      </c>
      <c r="V8" s="710" t="s">
        <v>43</v>
      </c>
    </row>
    <row r="9" spans="1:22" ht="154.5" customHeight="1" x14ac:dyDescent="0.2">
      <c r="A9" s="745">
        <v>1</v>
      </c>
      <c r="B9" s="606" t="s">
        <v>1426</v>
      </c>
      <c r="C9" s="606" t="s">
        <v>30</v>
      </c>
      <c r="D9" s="746" t="s">
        <v>1542</v>
      </c>
      <c r="E9" s="607" t="s">
        <v>1543</v>
      </c>
      <c r="F9" s="747" t="s">
        <v>1544</v>
      </c>
      <c r="G9" s="608" t="s">
        <v>1545</v>
      </c>
      <c r="H9" s="747" t="s">
        <v>1546</v>
      </c>
      <c r="I9" s="747">
        <v>1</v>
      </c>
      <c r="J9" s="748">
        <v>43374</v>
      </c>
      <c r="K9" s="748">
        <v>43819</v>
      </c>
      <c r="L9" s="749">
        <f>(+K9-J9)/7</f>
        <v>63.571428571428569</v>
      </c>
      <c r="M9" s="750">
        <v>43643</v>
      </c>
      <c r="N9" s="751">
        <f>(M9-J9)/7-L9</f>
        <v>-25.142857142857139</v>
      </c>
      <c r="O9" s="752" t="str">
        <f ca="1">IF((K9-TODAY())/7&gt;=L9/4,"En tiempo","Alerta")</f>
        <v>Alerta</v>
      </c>
      <c r="P9" s="753">
        <v>0.5</v>
      </c>
      <c r="Q9" s="754">
        <f>IF(P9/I9=1,1,+P9/I9)</f>
        <v>0.5</v>
      </c>
      <c r="R9" s="750"/>
      <c r="S9" s="755" t="str">
        <f>IF(R9&lt;=K9,"Cumple","Incumple")</f>
        <v>Cumple</v>
      </c>
      <c r="T9" s="756" t="s">
        <v>1854</v>
      </c>
      <c r="U9" s="757" t="s">
        <v>1926</v>
      </c>
      <c r="V9" s="831" t="s">
        <v>1927</v>
      </c>
    </row>
    <row r="10" spans="1:22" ht="102" customHeight="1" x14ac:dyDescent="0.2">
      <c r="A10" s="745">
        <v>2</v>
      </c>
      <c r="B10" s="608" t="s">
        <v>1426</v>
      </c>
      <c r="C10" s="608" t="s">
        <v>30</v>
      </c>
      <c r="D10" s="758" t="s">
        <v>1547</v>
      </c>
      <c r="E10" s="759" t="s">
        <v>1548</v>
      </c>
      <c r="F10" s="760" t="s">
        <v>1549</v>
      </c>
      <c r="G10" s="761" t="s">
        <v>1550</v>
      </c>
      <c r="H10" s="747" t="s">
        <v>1551</v>
      </c>
      <c r="I10" s="762">
        <v>1</v>
      </c>
      <c r="J10" s="748">
        <v>43374</v>
      </c>
      <c r="K10" s="748">
        <v>43738</v>
      </c>
      <c r="L10" s="749">
        <f t="shared" ref="L10:L14" si="0">(+K10-J10)/7</f>
        <v>52</v>
      </c>
      <c r="M10" s="750">
        <v>43644</v>
      </c>
      <c r="N10" s="751">
        <f t="shared" ref="N10:N14" si="1">(M10-J10)/7-L10</f>
        <v>-13.428571428571431</v>
      </c>
      <c r="O10" s="752" t="str">
        <f t="shared" ref="O10:O14" ca="1" si="2">IF((K10-TODAY())/7&gt;=L10/4,"En tiempo","Alerta")</f>
        <v>Alerta</v>
      </c>
      <c r="P10" s="753">
        <v>1</v>
      </c>
      <c r="Q10" s="754">
        <f t="shared" ref="Q10:Q14" si="3">IF(P10/I10=1,1,+P10/I10)</f>
        <v>1</v>
      </c>
      <c r="R10" s="750">
        <v>43644</v>
      </c>
      <c r="S10" s="755" t="str">
        <f t="shared" ref="S10:S14" si="4">IF(R10&lt;=K10,"Cumple","Incumple")</f>
        <v>Cumple</v>
      </c>
      <c r="T10" s="763" t="s">
        <v>1855</v>
      </c>
      <c r="U10" s="757" t="s">
        <v>1856</v>
      </c>
      <c r="V10" s="753"/>
    </row>
    <row r="11" spans="1:22" ht="111" customHeight="1" x14ac:dyDescent="0.2">
      <c r="A11" s="745">
        <v>3</v>
      </c>
      <c r="B11" s="608" t="s">
        <v>1426</v>
      </c>
      <c r="C11" s="608" t="s">
        <v>30</v>
      </c>
      <c r="D11" s="746" t="s">
        <v>1552</v>
      </c>
      <c r="E11" s="747" t="s">
        <v>1553</v>
      </c>
      <c r="F11" s="760" t="s">
        <v>1554</v>
      </c>
      <c r="G11" s="760" t="s">
        <v>1555</v>
      </c>
      <c r="H11" s="764" t="s">
        <v>1556</v>
      </c>
      <c r="I11" s="765">
        <v>1</v>
      </c>
      <c r="J11" s="748">
        <v>43374</v>
      </c>
      <c r="K11" s="748">
        <v>43738</v>
      </c>
      <c r="L11" s="749">
        <f t="shared" si="0"/>
        <v>52</v>
      </c>
      <c r="M11" s="750">
        <v>43645</v>
      </c>
      <c r="N11" s="751">
        <f t="shared" si="1"/>
        <v>-13.285714285714285</v>
      </c>
      <c r="O11" s="752" t="str">
        <f t="shared" ca="1" si="2"/>
        <v>Alerta</v>
      </c>
      <c r="P11" s="753">
        <v>0.8</v>
      </c>
      <c r="Q11" s="754">
        <f t="shared" si="3"/>
        <v>0.8</v>
      </c>
      <c r="R11" s="750">
        <v>43645</v>
      </c>
      <c r="S11" s="755" t="str">
        <f t="shared" si="4"/>
        <v>Cumple</v>
      </c>
      <c r="T11" s="763" t="s">
        <v>1857</v>
      </c>
      <c r="U11" s="757" t="s">
        <v>1858</v>
      </c>
      <c r="V11" s="753"/>
    </row>
    <row r="12" spans="1:22" ht="54" x14ac:dyDescent="0.2">
      <c r="A12" s="745">
        <v>4</v>
      </c>
      <c r="B12" s="608" t="s">
        <v>1426</v>
      </c>
      <c r="C12" s="608" t="s">
        <v>30</v>
      </c>
      <c r="D12" s="1918" t="s">
        <v>1557</v>
      </c>
      <c r="E12" s="747" t="s">
        <v>1558</v>
      </c>
      <c r="F12" s="760" t="s">
        <v>1559</v>
      </c>
      <c r="G12" s="747" t="s">
        <v>1560</v>
      </c>
      <c r="H12" s="747" t="s">
        <v>1561</v>
      </c>
      <c r="I12" s="765">
        <v>2</v>
      </c>
      <c r="J12" s="748">
        <v>43374</v>
      </c>
      <c r="K12" s="748">
        <v>43738</v>
      </c>
      <c r="L12" s="749">
        <f t="shared" si="0"/>
        <v>52</v>
      </c>
      <c r="M12" s="750">
        <v>43646</v>
      </c>
      <c r="N12" s="751">
        <f t="shared" si="1"/>
        <v>-13.142857142857146</v>
      </c>
      <c r="O12" s="752" t="str">
        <f t="shared" ca="1" si="2"/>
        <v>Alerta</v>
      </c>
      <c r="P12" s="753">
        <v>0.2</v>
      </c>
      <c r="Q12" s="754">
        <f t="shared" si="3"/>
        <v>0.1</v>
      </c>
      <c r="R12" s="750"/>
      <c r="S12" s="755" t="str">
        <f t="shared" si="4"/>
        <v>Cumple</v>
      </c>
      <c r="T12" s="763" t="s">
        <v>1859</v>
      </c>
      <c r="U12" s="757" t="s">
        <v>1860</v>
      </c>
      <c r="V12" s="753"/>
    </row>
    <row r="13" spans="1:22" ht="71.25" customHeight="1" x14ac:dyDescent="0.2">
      <c r="A13" s="745">
        <v>5</v>
      </c>
      <c r="B13" s="608" t="s">
        <v>1426</v>
      </c>
      <c r="C13" s="608" t="s">
        <v>30</v>
      </c>
      <c r="D13" s="1919"/>
      <c r="E13" s="747" t="s">
        <v>1562</v>
      </c>
      <c r="F13" s="760" t="s">
        <v>1563</v>
      </c>
      <c r="G13" s="747" t="s">
        <v>1564</v>
      </c>
      <c r="H13" s="747" t="s">
        <v>1565</v>
      </c>
      <c r="I13" s="766">
        <v>1</v>
      </c>
      <c r="J13" s="748">
        <v>43374</v>
      </c>
      <c r="K13" s="748">
        <v>43819</v>
      </c>
      <c r="L13" s="749">
        <f t="shared" si="0"/>
        <v>63.571428571428569</v>
      </c>
      <c r="M13" s="750">
        <v>43647</v>
      </c>
      <c r="N13" s="751">
        <f t="shared" si="1"/>
        <v>-24.571428571428569</v>
      </c>
      <c r="O13" s="752" t="str">
        <f t="shared" ca="1" si="2"/>
        <v>Alerta</v>
      </c>
      <c r="P13" s="753">
        <v>0.2</v>
      </c>
      <c r="Q13" s="754">
        <f t="shared" si="3"/>
        <v>0.2</v>
      </c>
      <c r="R13" s="750"/>
      <c r="S13" s="755" t="str">
        <f t="shared" si="4"/>
        <v>Cumple</v>
      </c>
      <c r="T13" s="763" t="s">
        <v>1855</v>
      </c>
      <c r="U13" s="757" t="s">
        <v>1861</v>
      </c>
      <c r="V13" s="753"/>
    </row>
    <row r="14" spans="1:22" ht="79.5" customHeight="1" x14ac:dyDescent="0.2">
      <c r="A14" s="745">
        <v>6</v>
      </c>
      <c r="B14" s="608" t="s">
        <v>1426</v>
      </c>
      <c r="C14" s="608" t="s">
        <v>30</v>
      </c>
      <c r="D14" s="746" t="s">
        <v>1566</v>
      </c>
      <c r="E14" s="747" t="s">
        <v>1567</v>
      </c>
      <c r="F14" s="760" t="s">
        <v>1568</v>
      </c>
      <c r="G14" s="747" t="s">
        <v>1569</v>
      </c>
      <c r="H14" s="747" t="s">
        <v>1570</v>
      </c>
      <c r="I14" s="766">
        <v>1</v>
      </c>
      <c r="J14" s="748">
        <v>43374</v>
      </c>
      <c r="K14" s="748">
        <v>43738</v>
      </c>
      <c r="L14" s="749">
        <f t="shared" si="0"/>
        <v>52</v>
      </c>
      <c r="M14" s="750">
        <v>43648</v>
      </c>
      <c r="N14" s="751">
        <f t="shared" si="1"/>
        <v>-12.857142857142854</v>
      </c>
      <c r="O14" s="752" t="str">
        <f t="shared" ca="1" si="2"/>
        <v>Alerta</v>
      </c>
      <c r="P14" s="753">
        <v>1</v>
      </c>
      <c r="Q14" s="754">
        <f t="shared" si="3"/>
        <v>1</v>
      </c>
      <c r="R14" s="750">
        <v>43644</v>
      </c>
      <c r="S14" s="755" t="str">
        <f t="shared" si="4"/>
        <v>Cumple</v>
      </c>
      <c r="T14" s="763" t="s">
        <v>1862</v>
      </c>
      <c r="U14" s="757" t="s">
        <v>1863</v>
      </c>
      <c r="V14" s="753"/>
    </row>
    <row r="15" spans="1:22" ht="21" customHeight="1" x14ac:dyDescent="0.25">
      <c r="B15" s="767"/>
      <c r="C15" s="767"/>
      <c r="D15" s="767"/>
      <c r="E15" s="767"/>
      <c r="F15" s="767"/>
      <c r="G15" s="768"/>
      <c r="H15" s="769" t="s">
        <v>24</v>
      </c>
      <c r="I15" s="770">
        <f>SUM(I9:I14)</f>
        <v>7</v>
      </c>
      <c r="J15" s="771"/>
      <c r="K15" s="771"/>
      <c r="L15" s="772"/>
      <c r="M15" s="771"/>
      <c r="N15" s="1920" t="s">
        <v>23</v>
      </c>
      <c r="O15" s="1920"/>
      <c r="P15" s="773">
        <f>SUM(P9:P14)</f>
        <v>3.7</v>
      </c>
      <c r="Q15" s="774">
        <f>IF(P15=0,0,+P15/I15)</f>
        <v>0.52857142857142858</v>
      </c>
      <c r="R15" s="775" t="s">
        <v>22</v>
      </c>
      <c r="S15" s="774">
        <f>(COUNTIF(S9:S14,"Cumple")*100%)/COUNTA(S9:S14)</f>
        <v>1</v>
      </c>
      <c r="T15" s="776"/>
      <c r="U15" s="776"/>
    </row>
    <row r="16" spans="1:22" ht="16.5" x14ac:dyDescent="0.2">
      <c r="B16" s="767"/>
      <c r="C16" s="767"/>
      <c r="D16" s="777"/>
      <c r="E16" s="777"/>
      <c r="F16" s="777"/>
      <c r="G16" s="778"/>
      <c r="H16" s="779"/>
      <c r="I16" s="779"/>
      <c r="J16" s="776"/>
      <c r="K16" s="776"/>
      <c r="L16" s="776"/>
      <c r="M16" s="776"/>
      <c r="N16" s="776"/>
      <c r="O16" s="776"/>
      <c r="P16" s="776"/>
      <c r="Q16" s="776"/>
      <c r="R16" s="776"/>
      <c r="S16" s="776"/>
      <c r="T16" s="776"/>
      <c r="U16" s="776"/>
    </row>
    <row r="17" spans="2:9" x14ac:dyDescent="0.2">
      <c r="B17" s="767"/>
      <c r="C17" s="767"/>
      <c r="D17" s="777"/>
      <c r="E17" s="777"/>
      <c r="F17" s="777"/>
      <c r="G17" s="780"/>
      <c r="H17" s="781"/>
      <c r="I17" s="781"/>
    </row>
    <row r="18" spans="2:9" x14ac:dyDescent="0.2">
      <c r="B18" s="767"/>
      <c r="C18" s="767"/>
      <c r="D18" s="777"/>
      <c r="E18" s="777"/>
      <c r="F18" s="777"/>
      <c r="G18" s="780"/>
      <c r="H18" s="781"/>
      <c r="I18" s="781"/>
    </row>
    <row r="19" spans="2:9" x14ac:dyDescent="0.2">
      <c r="D19" s="780"/>
      <c r="E19" s="780"/>
      <c r="F19" s="780"/>
      <c r="G19" s="780"/>
      <c r="H19" s="781"/>
      <c r="I19" s="781"/>
    </row>
    <row r="20" spans="2:9" x14ac:dyDescent="0.2">
      <c r="D20" s="780"/>
      <c r="E20" s="780"/>
      <c r="F20" s="780"/>
      <c r="G20" s="780"/>
      <c r="H20" s="781"/>
      <c r="I20" s="781"/>
    </row>
    <row r="21" spans="2:9" x14ac:dyDescent="0.2">
      <c r="D21" s="780"/>
      <c r="E21" s="780"/>
      <c r="F21" s="780"/>
      <c r="G21" s="780"/>
      <c r="H21" s="781"/>
      <c r="I21" s="781"/>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D12:D13"/>
    <mergeCell ref="N15:O15"/>
    <mergeCell ref="B1:V4"/>
    <mergeCell ref="B5:F5"/>
    <mergeCell ref="I5:V5"/>
    <mergeCell ref="A6:U6"/>
    <mergeCell ref="A7:B7"/>
    <mergeCell ref="D7:E7"/>
    <mergeCell ref="G7:H7"/>
    <mergeCell ref="I7:J7"/>
  </mergeCells>
  <conditionalFormatting sqref="Q8">
    <cfRule type="cellIs" dxfId="309" priority="17" stopIfTrue="1" operator="between">
      <formula>0.9</formula>
      <formula>1</formula>
    </cfRule>
    <cfRule type="cellIs" dxfId="308" priority="18" stopIfTrue="1" operator="between">
      <formula>0.5</formula>
      <formula>0.89</formula>
    </cfRule>
    <cfRule type="cellIs" dxfId="307" priority="19" stopIfTrue="1" operator="between">
      <formula>0.2</formula>
      <formula>0.49</formula>
    </cfRule>
    <cfRule type="cellIs" dxfId="306" priority="20" stopIfTrue="1" operator="between">
      <formula>0</formula>
      <formula>0.19</formula>
    </cfRule>
  </conditionalFormatting>
  <conditionalFormatting sqref="O9:O14">
    <cfRule type="containsText" dxfId="305" priority="15" operator="containsText" text="Alerta">
      <formula>NOT(ISERROR(SEARCH("Alerta",O9)))</formula>
    </cfRule>
    <cfRule type="containsText" dxfId="304" priority="16" operator="containsText" text="En tiempo">
      <formula>NOT(ISERROR(SEARCH("En tiempo",O9)))</formula>
    </cfRule>
  </conditionalFormatting>
  <conditionalFormatting sqref="S9:S14">
    <cfRule type="containsText" dxfId="303" priority="13" operator="containsText" text="Incumple">
      <formula>NOT(ISERROR(SEARCH("Incumple",S9)))</formula>
    </cfRule>
    <cfRule type="containsText" dxfId="302" priority="14" operator="containsText" text="Cumple">
      <formula>NOT(ISERROR(SEARCH("Cumple",S9)))</formula>
    </cfRule>
  </conditionalFormatting>
  <conditionalFormatting sqref="Q9:Q14">
    <cfRule type="cellIs" dxfId="301" priority="12" operator="between">
      <formula>1</formula>
      <formula>0.9</formula>
    </cfRule>
  </conditionalFormatting>
  <conditionalFormatting sqref="Q9:Q14">
    <cfRule type="cellIs" dxfId="300" priority="9" operator="between">
      <formula>0.19</formula>
      <formula>0</formula>
    </cfRule>
    <cfRule type="cellIs" dxfId="299" priority="10" operator="between">
      <formula>0.49</formula>
      <formula>0.2</formula>
    </cfRule>
    <cfRule type="cellIs" dxfId="298" priority="11" operator="between">
      <formula>0.89</formula>
      <formula>0.5</formula>
    </cfRule>
  </conditionalFormatting>
  <conditionalFormatting sqref="Q15">
    <cfRule type="cellIs" dxfId="297" priority="8" operator="between">
      <formula>1</formula>
      <formula>0.9</formula>
    </cfRule>
  </conditionalFormatting>
  <conditionalFormatting sqref="Q15">
    <cfRule type="cellIs" dxfId="296" priority="5" operator="between">
      <formula>0.19</formula>
      <formula>0</formula>
    </cfRule>
    <cfRule type="cellIs" dxfId="295" priority="6" operator="between">
      <formula>0.49</formula>
      <formula>0.2</formula>
    </cfRule>
    <cfRule type="cellIs" dxfId="294" priority="7" operator="between">
      <formula>0.89</formula>
      <formula>0.5</formula>
    </cfRule>
  </conditionalFormatting>
  <conditionalFormatting sqref="S15">
    <cfRule type="cellIs" dxfId="293" priority="4" operator="between">
      <formula>1</formula>
      <formula>0.9</formula>
    </cfRule>
  </conditionalFormatting>
  <conditionalFormatting sqref="S15">
    <cfRule type="cellIs" dxfId="292" priority="1" operator="between">
      <formula>0.19</formula>
      <formula>0</formula>
    </cfRule>
    <cfRule type="cellIs" dxfId="291" priority="2" operator="between">
      <formula>0.49</formula>
      <formula>0.2</formula>
    </cfRule>
    <cfRule type="cellIs" dxfId="290" priority="3" operator="between">
      <formula>0.89</formula>
      <formula>0.5</formula>
    </cfRule>
  </conditionalFormatting>
  <dataValidations count="2">
    <dataValidation showInputMessage="1" showErrorMessage="1" sqref="D9 F9"/>
    <dataValidation type="list" allowBlank="1" showInputMessage="1" showErrorMessage="1" sqref="C9:C14">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[12]Información!#REF!</xm:f>
          </x14:formula1>
          <xm:sqref>J16:L194 B9:B194 O16:O194</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OJ25"/>
  <sheetViews>
    <sheetView topLeftCell="C1" zoomScale="70" zoomScaleNormal="80" workbookViewId="0">
      <selection activeCell="C1" sqref="C1:U6"/>
    </sheetView>
  </sheetViews>
  <sheetFormatPr baseColWidth="10" defaultColWidth="17.5703125" defaultRowHeight="15.75" x14ac:dyDescent="0.2"/>
  <cols>
    <col min="1" max="1" width="16.140625" style="1039" customWidth="1"/>
    <col min="2" max="2" width="18.5703125" style="1039" customWidth="1"/>
    <col min="3" max="3" width="59" style="1039" customWidth="1"/>
    <col min="4" max="4" width="31.5703125" style="1039" customWidth="1"/>
    <col min="5" max="5" width="27.28515625" style="1039" customWidth="1"/>
    <col min="6" max="6" width="30.85546875" style="1039" customWidth="1"/>
    <col min="7" max="7" width="21.7109375" style="1039" customWidth="1"/>
    <col min="8" max="8" width="24.28515625" style="979" customWidth="1"/>
    <col min="9" max="9" width="16.7109375" style="979" customWidth="1"/>
    <col min="10" max="10" width="13.5703125" style="979" bestFit="1" customWidth="1"/>
    <col min="11" max="11" width="14" style="979" bestFit="1" customWidth="1"/>
    <col min="12" max="12" width="13.42578125" style="979" bestFit="1" customWidth="1"/>
    <col min="13" max="13" width="16.5703125" style="979" bestFit="1" customWidth="1"/>
    <col min="14" max="14" width="18.7109375" style="979" customWidth="1"/>
    <col min="15" max="15" width="15.42578125" style="979" customWidth="1"/>
    <col min="16" max="16" width="16.7109375" style="979" customWidth="1"/>
    <col min="17" max="17" width="30.28515625" style="979" customWidth="1"/>
    <col min="18" max="18" width="21.140625" style="979" customWidth="1"/>
    <col min="19" max="19" width="35.42578125" style="979" customWidth="1"/>
    <col min="20" max="20" width="29.42578125" style="979" customWidth="1"/>
    <col min="21" max="21" width="27.42578125" style="979" customWidth="1"/>
    <col min="22" max="22" width="18.7109375" style="977" customWidth="1"/>
    <col min="23" max="23" width="17.5703125" style="977" customWidth="1"/>
    <col min="24" max="24" width="20.7109375" style="977" customWidth="1"/>
    <col min="25" max="26" width="17.5703125" style="977"/>
    <col min="27" max="27" width="17.5703125" style="978"/>
    <col min="28" max="106" width="17.5703125" style="977"/>
    <col min="107" max="16384" width="17.5703125" style="979"/>
  </cols>
  <sheetData>
    <row r="1" spans="1:400" x14ac:dyDescent="0.2">
      <c r="A1" s="1979"/>
      <c r="B1" s="1982"/>
      <c r="C1" s="1984" t="s">
        <v>2396</v>
      </c>
      <c r="D1" s="1984"/>
      <c r="E1" s="1984"/>
      <c r="F1" s="1984"/>
      <c r="G1" s="1984"/>
      <c r="H1" s="1984"/>
      <c r="I1" s="1984"/>
      <c r="J1" s="1984"/>
      <c r="K1" s="1984"/>
      <c r="L1" s="1984"/>
      <c r="M1" s="1984"/>
      <c r="N1" s="1984"/>
      <c r="O1" s="1984"/>
      <c r="P1" s="1984"/>
      <c r="Q1" s="1984"/>
      <c r="R1" s="1984"/>
      <c r="S1" s="1984"/>
      <c r="T1" s="1984"/>
      <c r="U1" s="1984"/>
    </row>
    <row r="2" spans="1:400" x14ac:dyDescent="0.2">
      <c r="A2" s="1980"/>
      <c r="B2" s="1982"/>
      <c r="C2" s="1984"/>
      <c r="D2" s="1984"/>
      <c r="E2" s="1984"/>
      <c r="F2" s="1984"/>
      <c r="G2" s="1984"/>
      <c r="H2" s="1984"/>
      <c r="I2" s="1984"/>
      <c r="J2" s="1984"/>
      <c r="K2" s="1984"/>
      <c r="L2" s="1984"/>
      <c r="M2" s="1984"/>
      <c r="N2" s="1984"/>
      <c r="O2" s="1984"/>
      <c r="P2" s="1984"/>
      <c r="Q2" s="1984"/>
      <c r="R2" s="1984"/>
      <c r="S2" s="1984"/>
      <c r="T2" s="1984"/>
      <c r="U2" s="1984"/>
    </row>
    <row r="3" spans="1:400" x14ac:dyDescent="0.2">
      <c r="A3" s="1980"/>
      <c r="B3" s="1982"/>
      <c r="C3" s="1984"/>
      <c r="D3" s="1984"/>
      <c r="E3" s="1984"/>
      <c r="F3" s="1984"/>
      <c r="G3" s="1984"/>
      <c r="H3" s="1984"/>
      <c r="I3" s="1984"/>
      <c r="J3" s="1984"/>
      <c r="K3" s="1984"/>
      <c r="L3" s="1984"/>
      <c r="M3" s="1984"/>
      <c r="N3" s="1984"/>
      <c r="O3" s="1984"/>
      <c r="P3" s="1984"/>
      <c r="Q3" s="1984"/>
      <c r="R3" s="1984"/>
      <c r="S3" s="1984"/>
      <c r="T3" s="1984"/>
      <c r="U3" s="1984"/>
    </row>
    <row r="4" spans="1:400" x14ac:dyDescent="0.2">
      <c r="A4" s="1980"/>
      <c r="B4" s="1982"/>
      <c r="C4" s="1984"/>
      <c r="D4" s="1984"/>
      <c r="E4" s="1984"/>
      <c r="F4" s="1984"/>
      <c r="G4" s="1984"/>
      <c r="H4" s="1984"/>
      <c r="I4" s="1984"/>
      <c r="J4" s="1984"/>
      <c r="K4" s="1984"/>
      <c r="L4" s="1984"/>
      <c r="M4" s="1984"/>
      <c r="N4" s="1984"/>
      <c r="O4" s="1984"/>
      <c r="P4" s="1984"/>
      <c r="Q4" s="1984"/>
      <c r="R4" s="1984"/>
      <c r="S4" s="1984"/>
      <c r="T4" s="1984"/>
      <c r="U4" s="1984"/>
    </row>
    <row r="5" spans="1:400" s="985" customFormat="1" ht="15" x14ac:dyDescent="0.25">
      <c r="A5" s="1980"/>
      <c r="B5" s="1982"/>
      <c r="C5" s="1984"/>
      <c r="D5" s="1984"/>
      <c r="E5" s="1984"/>
      <c r="F5" s="1984"/>
      <c r="G5" s="1984"/>
      <c r="H5" s="1984"/>
      <c r="I5" s="1984"/>
      <c r="J5" s="1984"/>
      <c r="K5" s="1984"/>
      <c r="L5" s="1984"/>
      <c r="M5" s="1984"/>
      <c r="N5" s="1984"/>
      <c r="O5" s="1984"/>
      <c r="P5" s="1984"/>
      <c r="Q5" s="1984"/>
      <c r="R5" s="1984"/>
      <c r="S5" s="1984"/>
      <c r="T5" s="1984"/>
      <c r="U5" s="1984"/>
      <c r="V5" s="980"/>
      <c r="W5" s="980"/>
      <c r="X5" s="980"/>
      <c r="Y5" s="980"/>
      <c r="Z5" s="980"/>
      <c r="AA5" s="981"/>
      <c r="AB5" s="980"/>
      <c r="AC5" s="980"/>
      <c r="AD5" s="980"/>
      <c r="AE5" s="1985"/>
      <c r="AF5" s="1986"/>
      <c r="AG5" s="1986"/>
      <c r="AH5" s="982"/>
      <c r="AI5" s="982"/>
      <c r="AJ5" s="982"/>
      <c r="AK5" s="982"/>
      <c r="AL5" s="982"/>
      <c r="AM5" s="982"/>
      <c r="AN5" s="982"/>
      <c r="AO5" s="982"/>
      <c r="AP5" s="982"/>
      <c r="AQ5" s="982"/>
      <c r="AR5" s="982"/>
      <c r="AS5" s="982"/>
      <c r="AT5" s="982"/>
      <c r="AU5" s="982"/>
      <c r="AV5" s="982"/>
      <c r="AW5" s="982"/>
      <c r="AX5" s="982"/>
      <c r="AY5" s="982"/>
      <c r="AZ5" s="982"/>
      <c r="BA5" s="982"/>
      <c r="BB5" s="982"/>
      <c r="BC5" s="982"/>
      <c r="BD5" s="982"/>
      <c r="BE5" s="982"/>
      <c r="BF5" s="982"/>
      <c r="BG5" s="982"/>
      <c r="BH5" s="982"/>
      <c r="BI5" s="982"/>
      <c r="BJ5" s="982"/>
      <c r="BK5" s="982"/>
      <c r="BL5" s="982"/>
      <c r="BM5" s="982"/>
      <c r="BN5" s="982"/>
      <c r="BO5" s="982"/>
      <c r="BP5" s="982"/>
      <c r="BQ5" s="982"/>
      <c r="BR5" s="982"/>
      <c r="BS5" s="982"/>
      <c r="BT5" s="982"/>
      <c r="BU5" s="982"/>
      <c r="BV5" s="982"/>
      <c r="BW5" s="982"/>
      <c r="BX5" s="982"/>
      <c r="BY5" s="982"/>
      <c r="BZ5" s="982"/>
      <c r="CA5" s="982"/>
      <c r="CB5" s="982"/>
      <c r="CC5" s="982"/>
      <c r="CD5" s="982"/>
      <c r="CE5" s="982"/>
      <c r="CF5" s="982"/>
      <c r="CG5" s="982"/>
      <c r="CH5" s="982"/>
      <c r="CI5" s="982"/>
      <c r="CJ5" s="982"/>
      <c r="CK5" s="982"/>
      <c r="CL5" s="982"/>
      <c r="CM5" s="982"/>
      <c r="CN5" s="982"/>
      <c r="CO5" s="982"/>
      <c r="CP5" s="982"/>
      <c r="CQ5" s="982"/>
      <c r="CR5" s="982"/>
      <c r="CS5" s="982"/>
      <c r="CT5" s="982"/>
      <c r="CU5" s="982"/>
      <c r="CV5" s="982"/>
      <c r="CW5" s="982"/>
      <c r="CX5" s="982"/>
      <c r="CY5" s="982"/>
      <c r="CZ5" s="982"/>
      <c r="DA5" s="982"/>
      <c r="DB5" s="982"/>
      <c r="DC5" s="983"/>
      <c r="DD5" s="984"/>
      <c r="DE5" s="984"/>
      <c r="DF5" s="984"/>
      <c r="DG5" s="984"/>
      <c r="DH5" s="984"/>
      <c r="DI5" s="984"/>
      <c r="DJ5" s="984"/>
      <c r="DK5" s="984"/>
      <c r="DL5" s="984"/>
      <c r="DM5" s="984"/>
      <c r="DN5" s="984"/>
      <c r="DO5" s="984"/>
      <c r="DP5" s="984"/>
      <c r="DQ5" s="984"/>
      <c r="DR5" s="984"/>
      <c r="DS5" s="984"/>
      <c r="DT5" s="984"/>
      <c r="DU5" s="984"/>
      <c r="DV5" s="984"/>
      <c r="DW5" s="984"/>
      <c r="DX5" s="984"/>
      <c r="DY5" s="984"/>
      <c r="DZ5" s="984"/>
      <c r="EA5" s="984"/>
      <c r="EB5" s="984"/>
      <c r="EC5" s="984"/>
      <c r="ED5" s="984"/>
      <c r="EE5" s="984"/>
      <c r="EF5" s="984"/>
      <c r="EG5" s="984"/>
      <c r="EH5" s="984"/>
      <c r="EI5" s="984"/>
      <c r="EJ5" s="984"/>
      <c r="EK5" s="984"/>
      <c r="EL5" s="984"/>
      <c r="EM5" s="984"/>
      <c r="EN5" s="984"/>
      <c r="EO5" s="984"/>
      <c r="EP5" s="984"/>
      <c r="EQ5" s="984"/>
      <c r="ER5" s="984"/>
      <c r="ES5" s="984"/>
      <c r="ET5" s="984"/>
      <c r="EU5" s="984"/>
      <c r="EV5" s="984"/>
      <c r="EW5" s="984"/>
      <c r="EX5" s="984"/>
      <c r="EY5" s="984"/>
      <c r="EZ5" s="984"/>
      <c r="FA5" s="984"/>
      <c r="FB5" s="984"/>
      <c r="FC5" s="984"/>
      <c r="FD5" s="984"/>
      <c r="FE5" s="984"/>
      <c r="FF5" s="984"/>
      <c r="FG5" s="984"/>
      <c r="FH5" s="984"/>
      <c r="FI5" s="984"/>
      <c r="FJ5" s="984"/>
      <c r="FK5" s="984"/>
      <c r="FL5" s="984"/>
      <c r="FM5" s="984"/>
      <c r="FN5" s="984"/>
      <c r="FO5" s="984"/>
      <c r="FP5" s="984"/>
      <c r="FQ5" s="984"/>
      <c r="FR5" s="984"/>
      <c r="FS5" s="984"/>
      <c r="FT5" s="984"/>
      <c r="FU5" s="984"/>
      <c r="FV5" s="984"/>
      <c r="FW5" s="984"/>
      <c r="FX5" s="984"/>
      <c r="FY5" s="984"/>
      <c r="FZ5" s="984"/>
      <c r="GA5" s="984"/>
      <c r="GB5" s="984"/>
      <c r="GC5" s="984"/>
      <c r="GD5" s="984"/>
      <c r="GE5" s="984"/>
      <c r="GF5" s="984"/>
      <c r="GG5" s="984"/>
      <c r="GH5" s="984"/>
      <c r="GI5" s="984"/>
      <c r="GJ5" s="984"/>
      <c r="GK5" s="984"/>
      <c r="GL5" s="984"/>
      <c r="GM5" s="984"/>
      <c r="GN5" s="984"/>
      <c r="GO5" s="984"/>
      <c r="GP5" s="984"/>
      <c r="GQ5" s="984"/>
      <c r="GR5" s="984"/>
      <c r="GS5" s="984"/>
      <c r="GT5" s="984"/>
      <c r="GU5" s="984"/>
      <c r="GV5" s="984"/>
      <c r="GW5" s="984"/>
      <c r="GX5" s="984"/>
      <c r="GY5" s="984"/>
      <c r="GZ5" s="984"/>
      <c r="HA5" s="984"/>
      <c r="HB5" s="984"/>
      <c r="HC5" s="984"/>
      <c r="HD5" s="984"/>
      <c r="HE5" s="984"/>
      <c r="HF5" s="984"/>
      <c r="HG5" s="984"/>
      <c r="HH5" s="984"/>
      <c r="HI5" s="984"/>
      <c r="HJ5" s="984"/>
      <c r="HK5" s="984"/>
      <c r="HL5" s="984"/>
      <c r="HM5" s="984"/>
      <c r="HN5" s="984"/>
      <c r="HO5" s="984"/>
      <c r="HP5" s="984"/>
      <c r="HQ5" s="984"/>
      <c r="HR5" s="984"/>
      <c r="HS5" s="984"/>
      <c r="HT5" s="984"/>
      <c r="HU5" s="984"/>
      <c r="HV5" s="984"/>
      <c r="HW5" s="984"/>
      <c r="HX5" s="984"/>
      <c r="HY5" s="984"/>
      <c r="HZ5" s="984"/>
      <c r="IA5" s="984"/>
      <c r="IB5" s="984"/>
      <c r="IC5" s="984"/>
      <c r="ID5" s="984"/>
      <c r="IE5" s="984"/>
      <c r="IF5" s="984"/>
      <c r="IG5" s="984"/>
      <c r="IH5" s="984"/>
      <c r="II5" s="984"/>
      <c r="IJ5" s="984"/>
      <c r="IK5" s="984"/>
      <c r="IL5" s="984"/>
      <c r="IM5" s="984"/>
      <c r="IN5" s="984"/>
      <c r="IO5" s="984"/>
      <c r="IP5" s="984"/>
      <c r="IQ5" s="984"/>
      <c r="IR5" s="984"/>
      <c r="IS5" s="984"/>
      <c r="IT5" s="984"/>
      <c r="IU5" s="984"/>
      <c r="IV5" s="984"/>
      <c r="IW5" s="984"/>
      <c r="IX5" s="984"/>
      <c r="IY5" s="984"/>
      <c r="IZ5" s="984"/>
      <c r="JA5" s="984"/>
      <c r="JB5" s="984"/>
      <c r="JC5" s="984"/>
      <c r="JD5" s="984"/>
      <c r="JE5" s="984"/>
      <c r="JF5" s="984"/>
      <c r="JG5" s="984"/>
      <c r="JH5" s="984"/>
      <c r="JI5" s="984"/>
      <c r="JJ5" s="984"/>
      <c r="JK5" s="984"/>
      <c r="JL5" s="984"/>
      <c r="JM5" s="984"/>
      <c r="JN5" s="984"/>
      <c r="JO5" s="984"/>
      <c r="JP5" s="984"/>
      <c r="JQ5" s="984"/>
      <c r="JR5" s="984"/>
      <c r="JS5" s="984"/>
      <c r="JT5" s="984"/>
      <c r="JU5" s="984"/>
      <c r="JV5" s="984"/>
      <c r="JW5" s="984"/>
      <c r="JX5" s="984"/>
      <c r="JY5" s="984"/>
      <c r="JZ5" s="984"/>
      <c r="KA5" s="984"/>
      <c r="KB5" s="984"/>
      <c r="KC5" s="984"/>
      <c r="KD5" s="984"/>
      <c r="KE5" s="984"/>
      <c r="KF5" s="984"/>
      <c r="KG5" s="984"/>
      <c r="KH5" s="984"/>
      <c r="KI5" s="984"/>
      <c r="KJ5" s="984"/>
      <c r="KK5" s="984"/>
      <c r="KL5" s="984"/>
      <c r="KM5" s="984"/>
      <c r="KN5" s="984"/>
      <c r="KO5" s="984"/>
      <c r="KP5" s="984"/>
      <c r="KQ5" s="984"/>
      <c r="KR5" s="984"/>
      <c r="KS5" s="984"/>
      <c r="KT5" s="984"/>
      <c r="KU5" s="984"/>
      <c r="KV5" s="984"/>
      <c r="KW5" s="984"/>
      <c r="KX5" s="984"/>
      <c r="KY5" s="984"/>
      <c r="KZ5" s="984"/>
      <c r="LA5" s="984"/>
      <c r="LB5" s="984"/>
      <c r="LC5" s="984"/>
      <c r="LD5" s="984"/>
      <c r="LE5" s="984"/>
      <c r="LF5" s="984"/>
      <c r="LG5" s="984"/>
      <c r="LH5" s="984"/>
      <c r="LI5" s="984"/>
      <c r="LJ5" s="984"/>
      <c r="LK5" s="984"/>
      <c r="LL5" s="984"/>
      <c r="LM5" s="984"/>
      <c r="LN5" s="984"/>
      <c r="LO5" s="984"/>
      <c r="LP5" s="984"/>
      <c r="LQ5" s="984"/>
      <c r="LR5" s="984"/>
      <c r="LS5" s="984"/>
      <c r="LT5" s="984"/>
      <c r="LU5" s="984"/>
      <c r="LV5" s="984"/>
      <c r="LW5" s="984"/>
      <c r="LX5" s="984"/>
      <c r="LY5" s="984"/>
      <c r="LZ5" s="984"/>
      <c r="MA5" s="984"/>
      <c r="MB5" s="984"/>
      <c r="MC5" s="984"/>
      <c r="MD5" s="984"/>
      <c r="ME5" s="984"/>
      <c r="MF5" s="984"/>
      <c r="MG5" s="984"/>
      <c r="MH5" s="984"/>
      <c r="MI5" s="984"/>
      <c r="MJ5" s="984"/>
      <c r="MK5" s="984"/>
      <c r="ML5" s="984"/>
      <c r="MM5" s="984"/>
      <c r="MN5" s="984"/>
      <c r="MO5" s="984"/>
      <c r="MP5" s="984"/>
      <c r="MQ5" s="984"/>
      <c r="MR5" s="984"/>
      <c r="MS5" s="984"/>
      <c r="MT5" s="984"/>
      <c r="MU5" s="984"/>
      <c r="MV5" s="984"/>
      <c r="MW5" s="984"/>
      <c r="MX5" s="984"/>
      <c r="MY5" s="984"/>
      <c r="MZ5" s="984"/>
      <c r="NA5" s="984"/>
      <c r="NB5" s="984"/>
      <c r="NC5" s="984"/>
      <c r="ND5" s="984"/>
      <c r="NE5" s="984"/>
      <c r="NF5" s="984"/>
      <c r="NG5" s="984"/>
      <c r="NH5" s="984"/>
      <c r="NI5" s="984"/>
      <c r="NJ5" s="984"/>
      <c r="NK5" s="984"/>
      <c r="NL5" s="984"/>
      <c r="NM5" s="984"/>
      <c r="NN5" s="984"/>
      <c r="NO5" s="984"/>
      <c r="NP5" s="984"/>
      <c r="NQ5" s="984"/>
      <c r="NR5" s="984"/>
      <c r="NS5" s="984"/>
      <c r="NT5" s="984"/>
      <c r="NU5" s="984"/>
      <c r="NV5" s="984"/>
      <c r="NW5" s="984"/>
      <c r="NX5" s="984"/>
      <c r="NY5" s="984"/>
      <c r="NZ5" s="984"/>
      <c r="OA5" s="984"/>
      <c r="OB5" s="984"/>
      <c r="OC5" s="984"/>
      <c r="OD5" s="984"/>
      <c r="OE5" s="984"/>
      <c r="OF5" s="984"/>
      <c r="OG5" s="984"/>
      <c r="OH5" s="984"/>
      <c r="OI5" s="984"/>
      <c r="OJ5" s="984"/>
    </row>
    <row r="6" spans="1:400" x14ac:dyDescent="0.2">
      <c r="A6" s="1981"/>
      <c r="B6" s="1983"/>
      <c r="C6" s="1984"/>
      <c r="D6" s="1984"/>
      <c r="E6" s="1984"/>
      <c r="F6" s="1984"/>
      <c r="G6" s="1984"/>
      <c r="H6" s="1984"/>
      <c r="I6" s="1984"/>
      <c r="J6" s="1984"/>
      <c r="K6" s="1984"/>
      <c r="L6" s="1984"/>
      <c r="M6" s="1984"/>
      <c r="N6" s="1984"/>
      <c r="O6" s="1984"/>
      <c r="P6" s="1984"/>
      <c r="Q6" s="1984"/>
      <c r="R6" s="1984"/>
      <c r="S6" s="1984"/>
      <c r="T6" s="1984"/>
      <c r="U6" s="1984"/>
    </row>
    <row r="7" spans="1:400" x14ac:dyDescent="0.2">
      <c r="A7" s="1987" t="s">
        <v>70</v>
      </c>
      <c r="B7" s="1988"/>
      <c r="C7" s="1988"/>
      <c r="D7" s="1988"/>
      <c r="E7" s="1988"/>
      <c r="F7" s="1988"/>
      <c r="G7" s="986" t="s">
        <v>69</v>
      </c>
      <c r="H7" s="987">
        <v>1</v>
      </c>
      <c r="I7" s="1989" t="s">
        <v>68</v>
      </c>
      <c r="J7" s="1989"/>
      <c r="K7" s="1989"/>
      <c r="L7" s="1989"/>
      <c r="M7" s="1989"/>
      <c r="N7" s="1989"/>
      <c r="O7" s="1989"/>
      <c r="P7" s="1989"/>
      <c r="Q7" s="1989"/>
      <c r="R7" s="1989"/>
      <c r="S7" s="1989"/>
      <c r="T7" s="1989"/>
      <c r="U7" s="1989"/>
    </row>
    <row r="8" spans="1:400" x14ac:dyDescent="0.2">
      <c r="A8" s="1966" t="s">
        <v>67</v>
      </c>
      <c r="B8" s="1967"/>
      <c r="C8" s="1967"/>
      <c r="D8" s="1967"/>
      <c r="E8" s="1967"/>
      <c r="F8" s="1967"/>
      <c r="G8" s="1967"/>
      <c r="H8" s="1967"/>
      <c r="I8" s="1967"/>
      <c r="J8" s="1967"/>
      <c r="K8" s="1967"/>
      <c r="L8" s="1967"/>
      <c r="M8" s="1967"/>
      <c r="N8" s="1967"/>
      <c r="O8" s="1967"/>
      <c r="P8" s="1967"/>
      <c r="Q8" s="1967"/>
      <c r="R8" s="1967"/>
      <c r="S8" s="1967"/>
      <c r="T8" s="1967"/>
      <c r="U8" s="1968"/>
    </row>
    <row r="9" spans="1:400" x14ac:dyDescent="0.2">
      <c r="A9" s="1969" t="s">
        <v>66</v>
      </c>
      <c r="B9" s="1970"/>
      <c r="C9" s="988" t="s">
        <v>1612</v>
      </c>
      <c r="D9" s="1969" t="s">
        <v>64</v>
      </c>
      <c r="E9" s="1970"/>
      <c r="F9" s="988" t="s">
        <v>1642</v>
      </c>
      <c r="G9" s="1969" t="s">
        <v>2</v>
      </c>
      <c r="H9" s="1970"/>
      <c r="I9" s="1971" t="s">
        <v>1611</v>
      </c>
      <c r="J9" s="1972"/>
      <c r="K9" s="989"/>
      <c r="L9" s="989"/>
      <c r="M9" s="989"/>
      <c r="N9" s="989"/>
      <c r="O9" s="989"/>
      <c r="P9" s="989"/>
      <c r="Q9" s="989"/>
      <c r="R9" s="989"/>
      <c r="S9" s="989"/>
      <c r="T9" s="989"/>
      <c r="U9" s="990"/>
    </row>
    <row r="10" spans="1:400" ht="60.75" customHeight="1" x14ac:dyDescent="0.2">
      <c r="A10" s="991" t="s">
        <v>61</v>
      </c>
      <c r="B10" s="991" t="s">
        <v>71</v>
      </c>
      <c r="C10" s="991" t="s">
        <v>60</v>
      </c>
      <c r="D10" s="991" t="s">
        <v>59</v>
      </c>
      <c r="E10" s="991" t="s">
        <v>58</v>
      </c>
      <c r="F10" s="991" t="s">
        <v>57</v>
      </c>
      <c r="G10" s="991" t="s">
        <v>1541</v>
      </c>
      <c r="H10" s="991" t="s">
        <v>56</v>
      </c>
      <c r="I10" s="991" t="s">
        <v>55</v>
      </c>
      <c r="J10" s="991" t="s">
        <v>54</v>
      </c>
      <c r="K10" s="991" t="s">
        <v>53</v>
      </c>
      <c r="L10" s="991" t="s">
        <v>52</v>
      </c>
      <c r="M10" s="991" t="s">
        <v>51</v>
      </c>
      <c r="N10" s="991" t="s">
        <v>50</v>
      </c>
      <c r="O10" s="991" t="s">
        <v>49</v>
      </c>
      <c r="P10" s="991" t="s">
        <v>48</v>
      </c>
      <c r="Q10" s="991" t="s">
        <v>47</v>
      </c>
      <c r="R10" s="709" t="s">
        <v>46</v>
      </c>
      <c r="S10" s="709" t="s">
        <v>45</v>
      </c>
      <c r="T10" s="709" t="s">
        <v>44</v>
      </c>
      <c r="U10" s="841" t="s">
        <v>43</v>
      </c>
    </row>
    <row r="11" spans="1:400" ht="225.75" customHeight="1" x14ac:dyDescent="0.2">
      <c r="A11" s="627" t="s">
        <v>31</v>
      </c>
      <c r="B11" s="627" t="s">
        <v>30</v>
      </c>
      <c r="C11" s="992" t="s">
        <v>1613</v>
      </c>
      <c r="D11" s="993" t="str">
        <f>'[13]Formulación PlanMejora'!$D$11</f>
        <v xml:space="preserve">Escasos  controles en las modificaciones del documento PDI y sus publicaciones 
</v>
      </c>
      <c r="E11" s="993" t="s">
        <v>1614</v>
      </c>
      <c r="F11" s="993" t="s">
        <v>1615</v>
      </c>
      <c r="G11" s="994" t="s">
        <v>1616</v>
      </c>
      <c r="H11" s="995">
        <v>2</v>
      </c>
      <c r="I11" s="996">
        <v>43537</v>
      </c>
      <c r="J11" s="996">
        <v>43721</v>
      </c>
      <c r="K11" s="997">
        <f>(+J11-I11)/7</f>
        <v>26.285714285714285</v>
      </c>
      <c r="L11" s="998">
        <v>43788</v>
      </c>
      <c r="M11" s="999">
        <f>(L11-I11)/7-K11</f>
        <v>9.5714285714285694</v>
      </c>
      <c r="N11" s="1000" t="str">
        <f ca="1">IF((J11-TODAY())/7&gt;=K11/4,"En tiempo","Alerta")</f>
        <v>Alerta</v>
      </c>
      <c r="O11" s="1001">
        <v>1</v>
      </c>
      <c r="P11" s="1002">
        <f>IF(O11/H11=1,1,+O11/H11)</f>
        <v>0.5</v>
      </c>
      <c r="Q11" s="998"/>
      <c r="R11" s="1003" t="str">
        <f>IF(Q11&lt;=J11,"Cumple","Incumple")</f>
        <v>Cumple</v>
      </c>
      <c r="S11" s="1004" t="s">
        <v>2207</v>
      </c>
      <c r="T11" s="1005" t="s">
        <v>2208</v>
      </c>
      <c r="U11" s="1001"/>
      <c r="V11" s="978"/>
    </row>
    <row r="12" spans="1:400" ht="78.75" customHeight="1" x14ac:dyDescent="0.2">
      <c r="A12" s="627" t="s">
        <v>31</v>
      </c>
      <c r="B12" s="627" t="s">
        <v>30</v>
      </c>
      <c r="C12" s="1006" t="s">
        <v>1617</v>
      </c>
      <c r="D12" s="1952" t="str">
        <f>'[13]Formulación PlanMejora'!$D$12:$D$14</f>
        <v xml:space="preserve">Las herramientas metodológicas no integran los elementos necesarios para el adecuado seguimiento y control del PDI  
</v>
      </c>
      <c r="E12" s="1952" t="s">
        <v>1618</v>
      </c>
      <c r="F12" s="1974" t="s">
        <v>2322</v>
      </c>
      <c r="G12" s="1975" t="s">
        <v>1892</v>
      </c>
      <c r="H12" s="1977">
        <v>1</v>
      </c>
      <c r="I12" s="1958">
        <v>43537</v>
      </c>
      <c r="J12" s="1978">
        <v>43797</v>
      </c>
      <c r="K12" s="1960">
        <f>(+J12-I12)/7</f>
        <v>37.142857142857146</v>
      </c>
      <c r="L12" s="1948">
        <v>43788</v>
      </c>
      <c r="M12" s="1940">
        <f>(L12-I12)/7-K12</f>
        <v>-1.2857142857142918</v>
      </c>
      <c r="N12" s="1942" t="str">
        <f ca="1">IF((J12-TODAY())/7&gt;=K12/4,"En tiempo","Alerta")</f>
        <v>Alerta</v>
      </c>
      <c r="O12" s="1944">
        <v>0.7</v>
      </c>
      <c r="P12" s="1946">
        <f>IF(O12/H12=1,1,+O12/H12)</f>
        <v>0.7</v>
      </c>
      <c r="Q12" s="1948"/>
      <c r="R12" s="1950" t="str">
        <f>IF(Q12&lt;=J12,"Cumple","Incumple")</f>
        <v>Cumple</v>
      </c>
      <c r="S12" s="1962" t="s">
        <v>2209</v>
      </c>
      <c r="T12" s="1964" t="s">
        <v>2210</v>
      </c>
      <c r="U12" s="1935"/>
    </row>
    <row r="13" spans="1:400" ht="168.75" customHeight="1" x14ac:dyDescent="0.2">
      <c r="A13" s="627" t="s">
        <v>31</v>
      </c>
      <c r="B13" s="627" t="s">
        <v>30</v>
      </c>
      <c r="C13" s="1006" t="s">
        <v>1619</v>
      </c>
      <c r="D13" s="1973"/>
      <c r="E13" s="1973"/>
      <c r="F13" s="1974"/>
      <c r="G13" s="1976"/>
      <c r="H13" s="1977"/>
      <c r="I13" s="1959"/>
      <c r="J13" s="1978"/>
      <c r="K13" s="1961"/>
      <c r="L13" s="1949"/>
      <c r="M13" s="1941"/>
      <c r="N13" s="1943"/>
      <c r="O13" s="1945"/>
      <c r="P13" s="1947"/>
      <c r="Q13" s="1949"/>
      <c r="R13" s="1951"/>
      <c r="S13" s="1963"/>
      <c r="T13" s="1965"/>
      <c r="U13" s="1936"/>
    </row>
    <row r="14" spans="1:400" ht="209.25" customHeight="1" x14ac:dyDescent="0.2">
      <c r="A14" s="627" t="s">
        <v>31</v>
      </c>
      <c r="B14" s="627" t="s">
        <v>30</v>
      </c>
      <c r="C14" s="992" t="s">
        <v>1620</v>
      </c>
      <c r="D14" s="1953"/>
      <c r="E14" s="1953"/>
      <c r="F14" s="1007" t="s">
        <v>1640</v>
      </c>
      <c r="G14" s="1008" t="s">
        <v>1641</v>
      </c>
      <c r="H14" s="1009">
        <v>1</v>
      </c>
      <c r="I14" s="1010">
        <v>43537</v>
      </c>
      <c r="J14" s="1011">
        <v>43789</v>
      </c>
      <c r="K14" s="997">
        <f>(+J14-I14)/7</f>
        <v>36</v>
      </c>
      <c r="L14" s="1011">
        <v>43788</v>
      </c>
      <c r="M14" s="999">
        <f>(L14-I14)/7-K14</f>
        <v>-0.1428571428571459</v>
      </c>
      <c r="N14" s="1000" t="str">
        <f ca="1">IF((J14-TODAY())/7&gt;=K14/4,"En tiempo","Alerta")</f>
        <v>Alerta</v>
      </c>
      <c r="O14" s="1012">
        <v>1</v>
      </c>
      <c r="P14" s="1002">
        <f>IF(O14/H14=1,1,+O14/H14)</f>
        <v>1</v>
      </c>
      <c r="Q14" s="998">
        <v>43788</v>
      </c>
      <c r="R14" s="1003" t="str">
        <f>IF(Q14&lt;=J14,"Cumple","Incumple")</f>
        <v>Cumple</v>
      </c>
      <c r="S14" s="1004" t="s">
        <v>2211</v>
      </c>
      <c r="T14" s="1013"/>
      <c r="U14" s="1001"/>
    </row>
    <row r="15" spans="1:400" ht="108.75" customHeight="1" x14ac:dyDescent="0.2">
      <c r="A15" s="627" t="s">
        <v>31</v>
      </c>
      <c r="B15" s="627" t="s">
        <v>30</v>
      </c>
      <c r="C15" s="992" t="s">
        <v>1621</v>
      </c>
      <c r="D15" s="1006" t="s">
        <v>1622</v>
      </c>
      <c r="E15" s="993" t="s">
        <v>1623</v>
      </c>
      <c r="F15" s="993" t="s">
        <v>1624</v>
      </c>
      <c r="G15" s="1014" t="s">
        <v>1625</v>
      </c>
      <c r="H15" s="995">
        <v>1</v>
      </c>
      <c r="I15" s="996">
        <v>43537</v>
      </c>
      <c r="J15" s="996">
        <v>43629</v>
      </c>
      <c r="K15" s="997">
        <f>(+J15-I15)/7</f>
        <v>13.142857142857142</v>
      </c>
      <c r="L15" s="998">
        <v>43788</v>
      </c>
      <c r="M15" s="999">
        <f>(L15-I15)/7-K15</f>
        <v>22.714285714285712</v>
      </c>
      <c r="N15" s="1000" t="str">
        <f ca="1">IF((J15-TODAY())/7&gt;=K15/4,"En tiempo","Alerta")</f>
        <v>Alerta</v>
      </c>
      <c r="O15" s="1012">
        <v>1</v>
      </c>
      <c r="P15" s="1002">
        <f>IF(O15/H15=1,1,+O15/H15)</f>
        <v>1</v>
      </c>
      <c r="Q15" s="998">
        <v>43788</v>
      </c>
      <c r="R15" s="1003" t="str">
        <f>IF(Q15&lt;=J15,"Cumple","Incumple")</f>
        <v>Incumple</v>
      </c>
      <c r="S15" s="1015" t="s">
        <v>2212</v>
      </c>
      <c r="T15" s="1016"/>
      <c r="U15" s="1001"/>
    </row>
    <row r="16" spans="1:400" ht="114" customHeight="1" x14ac:dyDescent="0.2">
      <c r="A16" s="627" t="s">
        <v>31</v>
      </c>
      <c r="B16" s="627" t="s">
        <v>30</v>
      </c>
      <c r="C16" s="992" t="s">
        <v>1626</v>
      </c>
      <c r="D16" s="1952" t="s">
        <v>1627</v>
      </c>
      <c r="E16" s="1952" t="s">
        <v>2213</v>
      </c>
      <c r="F16" s="1952" t="s">
        <v>1628</v>
      </c>
      <c r="G16" s="1954" t="s">
        <v>1629</v>
      </c>
      <c r="H16" s="1956">
        <v>1</v>
      </c>
      <c r="I16" s="1958">
        <v>43537</v>
      </c>
      <c r="J16" s="1958">
        <v>43568</v>
      </c>
      <c r="K16" s="1960">
        <f>(+J16-I16)/7</f>
        <v>4.4285714285714288</v>
      </c>
      <c r="L16" s="1948">
        <v>43788</v>
      </c>
      <c r="M16" s="1940">
        <f>(L16-I16)/7-K16</f>
        <v>31.428571428571423</v>
      </c>
      <c r="N16" s="1942" t="str">
        <f ca="1">IF((J16-TODAY())/7&gt;=K16/4,"En tiempo","Alerta")</f>
        <v>Alerta</v>
      </c>
      <c r="O16" s="1944">
        <v>0.4</v>
      </c>
      <c r="P16" s="1946">
        <f>IF(O16/H16=1,1,+O16/H16)</f>
        <v>0.4</v>
      </c>
      <c r="Q16" s="1948"/>
      <c r="R16" s="1950" t="str">
        <f>IF(Q16&lt;=J16,"Cumple","Incumple")</f>
        <v>Cumple</v>
      </c>
      <c r="S16" s="1931" t="s">
        <v>2214</v>
      </c>
      <c r="T16" s="1933" t="s">
        <v>2215</v>
      </c>
      <c r="U16" s="1935"/>
    </row>
    <row r="17" spans="1:400" s="977" customFormat="1" ht="114" customHeight="1" x14ac:dyDescent="0.2">
      <c r="A17" s="627" t="s">
        <v>31</v>
      </c>
      <c r="B17" s="627" t="s">
        <v>30</v>
      </c>
      <c r="C17" s="992" t="s">
        <v>1630</v>
      </c>
      <c r="D17" s="1953"/>
      <c r="E17" s="1953"/>
      <c r="F17" s="1953"/>
      <c r="G17" s="1955"/>
      <c r="H17" s="1957"/>
      <c r="I17" s="1959"/>
      <c r="J17" s="1959"/>
      <c r="K17" s="1961"/>
      <c r="L17" s="1949"/>
      <c r="M17" s="1941"/>
      <c r="N17" s="1943"/>
      <c r="O17" s="1945"/>
      <c r="P17" s="1947"/>
      <c r="Q17" s="1949"/>
      <c r="R17" s="1951"/>
      <c r="S17" s="1932"/>
      <c r="T17" s="1934"/>
      <c r="U17" s="1936"/>
      <c r="AA17" s="978"/>
      <c r="DC17" s="979"/>
      <c r="DD17" s="979"/>
      <c r="DE17" s="979"/>
      <c r="DF17" s="979"/>
      <c r="DG17" s="979"/>
      <c r="DH17" s="979"/>
      <c r="DI17" s="979"/>
      <c r="DJ17" s="979"/>
      <c r="DK17" s="979"/>
      <c r="DL17" s="979"/>
      <c r="DM17" s="979"/>
      <c r="DN17" s="979"/>
      <c r="DO17" s="979"/>
      <c r="DP17" s="979"/>
      <c r="DQ17" s="979"/>
      <c r="DR17" s="979"/>
      <c r="DS17" s="979"/>
      <c r="DT17" s="979"/>
      <c r="DU17" s="979"/>
      <c r="DV17" s="979"/>
      <c r="DW17" s="979"/>
      <c r="DX17" s="979"/>
      <c r="DY17" s="979"/>
      <c r="DZ17" s="979"/>
      <c r="EA17" s="979"/>
      <c r="EB17" s="979"/>
      <c r="EC17" s="979"/>
      <c r="ED17" s="979"/>
      <c r="EE17" s="979"/>
      <c r="EF17" s="979"/>
      <c r="EG17" s="979"/>
      <c r="EH17" s="979"/>
      <c r="EI17" s="979"/>
      <c r="EJ17" s="979"/>
      <c r="EK17" s="979"/>
      <c r="EL17" s="979"/>
      <c r="EM17" s="979"/>
      <c r="EN17" s="979"/>
      <c r="EO17" s="979"/>
      <c r="EP17" s="979"/>
      <c r="EQ17" s="979"/>
      <c r="ER17" s="979"/>
      <c r="ES17" s="979"/>
      <c r="ET17" s="979"/>
      <c r="EU17" s="979"/>
      <c r="EV17" s="979"/>
      <c r="EW17" s="979"/>
      <c r="EX17" s="979"/>
      <c r="EY17" s="979"/>
      <c r="EZ17" s="979"/>
      <c r="FA17" s="979"/>
      <c r="FB17" s="979"/>
      <c r="FC17" s="979"/>
      <c r="FD17" s="979"/>
      <c r="FE17" s="979"/>
      <c r="FF17" s="979"/>
      <c r="FG17" s="979"/>
      <c r="FH17" s="979"/>
      <c r="FI17" s="979"/>
      <c r="FJ17" s="979"/>
      <c r="FK17" s="979"/>
      <c r="FL17" s="979"/>
      <c r="FM17" s="979"/>
      <c r="FN17" s="979"/>
      <c r="FO17" s="979"/>
      <c r="FP17" s="979"/>
      <c r="FQ17" s="979"/>
      <c r="FR17" s="979"/>
      <c r="FS17" s="979"/>
      <c r="FT17" s="979"/>
      <c r="FU17" s="979"/>
      <c r="FV17" s="979"/>
      <c r="FW17" s="979"/>
      <c r="FX17" s="979"/>
      <c r="FY17" s="979"/>
      <c r="FZ17" s="979"/>
      <c r="GA17" s="979"/>
      <c r="GB17" s="979"/>
      <c r="GC17" s="979"/>
      <c r="GD17" s="979"/>
      <c r="GE17" s="979"/>
      <c r="GF17" s="979"/>
      <c r="GG17" s="979"/>
      <c r="GH17" s="979"/>
      <c r="GI17" s="979"/>
      <c r="GJ17" s="979"/>
      <c r="GK17" s="979"/>
      <c r="GL17" s="979"/>
      <c r="GM17" s="979"/>
      <c r="GN17" s="979"/>
      <c r="GO17" s="979"/>
      <c r="GP17" s="979"/>
      <c r="GQ17" s="979"/>
      <c r="GR17" s="979"/>
      <c r="GS17" s="979"/>
      <c r="GT17" s="979"/>
      <c r="GU17" s="979"/>
      <c r="GV17" s="979"/>
      <c r="GW17" s="979"/>
      <c r="GX17" s="979"/>
      <c r="GY17" s="979"/>
      <c r="GZ17" s="979"/>
      <c r="HA17" s="979"/>
      <c r="HB17" s="979"/>
      <c r="HC17" s="979"/>
      <c r="HD17" s="979"/>
      <c r="HE17" s="979"/>
      <c r="HF17" s="979"/>
      <c r="HG17" s="979"/>
      <c r="HH17" s="979"/>
      <c r="HI17" s="979"/>
      <c r="HJ17" s="979"/>
      <c r="HK17" s="979"/>
      <c r="HL17" s="979"/>
      <c r="HM17" s="979"/>
      <c r="HN17" s="979"/>
      <c r="HO17" s="979"/>
      <c r="HP17" s="979"/>
      <c r="HQ17" s="979"/>
      <c r="HR17" s="979"/>
      <c r="HS17" s="979"/>
      <c r="HT17" s="979"/>
      <c r="HU17" s="979"/>
      <c r="HV17" s="979"/>
      <c r="HW17" s="979"/>
      <c r="HX17" s="979"/>
      <c r="HY17" s="979"/>
      <c r="HZ17" s="979"/>
      <c r="IA17" s="979"/>
      <c r="IB17" s="979"/>
      <c r="IC17" s="979"/>
      <c r="ID17" s="979"/>
      <c r="IE17" s="979"/>
      <c r="IF17" s="979"/>
      <c r="IG17" s="979"/>
      <c r="IH17" s="979"/>
      <c r="II17" s="979"/>
      <c r="IJ17" s="979"/>
      <c r="IK17" s="979"/>
      <c r="IL17" s="979"/>
      <c r="IM17" s="979"/>
      <c r="IN17" s="979"/>
      <c r="IO17" s="979"/>
      <c r="IP17" s="979"/>
      <c r="IQ17" s="979"/>
      <c r="IR17" s="979"/>
      <c r="IS17" s="979"/>
      <c r="IT17" s="979"/>
      <c r="IU17" s="979"/>
      <c r="IV17" s="979"/>
      <c r="IW17" s="979"/>
      <c r="IX17" s="979"/>
      <c r="IY17" s="979"/>
      <c r="IZ17" s="979"/>
      <c r="JA17" s="979"/>
      <c r="JB17" s="979"/>
      <c r="JC17" s="979"/>
      <c r="JD17" s="979"/>
      <c r="JE17" s="979"/>
      <c r="JF17" s="979"/>
      <c r="JG17" s="979"/>
      <c r="JH17" s="979"/>
      <c r="JI17" s="979"/>
      <c r="JJ17" s="979"/>
      <c r="JK17" s="979"/>
      <c r="JL17" s="979"/>
      <c r="JM17" s="979"/>
      <c r="JN17" s="979"/>
      <c r="JO17" s="979"/>
      <c r="JP17" s="979"/>
      <c r="JQ17" s="979"/>
      <c r="JR17" s="979"/>
      <c r="JS17" s="979"/>
      <c r="JT17" s="979"/>
      <c r="JU17" s="979"/>
      <c r="JV17" s="979"/>
      <c r="JW17" s="979"/>
      <c r="JX17" s="979"/>
      <c r="JY17" s="979"/>
      <c r="JZ17" s="979"/>
      <c r="KA17" s="979"/>
      <c r="KB17" s="979"/>
      <c r="KC17" s="979"/>
      <c r="KD17" s="979"/>
      <c r="KE17" s="979"/>
      <c r="KF17" s="979"/>
      <c r="KG17" s="979"/>
      <c r="KH17" s="979"/>
      <c r="KI17" s="979"/>
      <c r="KJ17" s="979"/>
      <c r="KK17" s="979"/>
      <c r="KL17" s="979"/>
      <c r="KM17" s="979"/>
      <c r="KN17" s="979"/>
      <c r="KO17" s="979"/>
      <c r="KP17" s="979"/>
      <c r="KQ17" s="979"/>
      <c r="KR17" s="979"/>
      <c r="KS17" s="979"/>
      <c r="KT17" s="979"/>
      <c r="KU17" s="979"/>
      <c r="KV17" s="979"/>
      <c r="KW17" s="979"/>
      <c r="KX17" s="979"/>
      <c r="KY17" s="979"/>
      <c r="KZ17" s="979"/>
      <c r="LA17" s="979"/>
      <c r="LB17" s="979"/>
      <c r="LC17" s="979"/>
      <c r="LD17" s="979"/>
      <c r="LE17" s="979"/>
      <c r="LF17" s="979"/>
      <c r="LG17" s="979"/>
      <c r="LH17" s="979"/>
      <c r="LI17" s="979"/>
      <c r="LJ17" s="979"/>
      <c r="LK17" s="979"/>
      <c r="LL17" s="979"/>
      <c r="LM17" s="979"/>
      <c r="LN17" s="979"/>
      <c r="LO17" s="979"/>
      <c r="LP17" s="979"/>
      <c r="LQ17" s="979"/>
      <c r="LR17" s="979"/>
      <c r="LS17" s="979"/>
      <c r="LT17" s="979"/>
      <c r="LU17" s="979"/>
      <c r="LV17" s="979"/>
      <c r="LW17" s="979"/>
      <c r="LX17" s="979"/>
      <c r="LY17" s="979"/>
      <c r="LZ17" s="979"/>
      <c r="MA17" s="979"/>
      <c r="MB17" s="979"/>
      <c r="MC17" s="979"/>
      <c r="MD17" s="979"/>
      <c r="ME17" s="979"/>
      <c r="MF17" s="979"/>
      <c r="MG17" s="979"/>
      <c r="MH17" s="979"/>
      <c r="MI17" s="979"/>
      <c r="MJ17" s="979"/>
      <c r="MK17" s="979"/>
      <c r="ML17" s="979"/>
      <c r="MM17" s="979"/>
      <c r="MN17" s="979"/>
      <c r="MO17" s="979"/>
      <c r="MP17" s="979"/>
      <c r="MQ17" s="979"/>
      <c r="MR17" s="979"/>
      <c r="MS17" s="979"/>
      <c r="MT17" s="979"/>
      <c r="MU17" s="979"/>
      <c r="MV17" s="979"/>
      <c r="MW17" s="979"/>
      <c r="MX17" s="979"/>
      <c r="MY17" s="979"/>
      <c r="MZ17" s="979"/>
      <c r="NA17" s="979"/>
      <c r="NB17" s="979"/>
      <c r="NC17" s="979"/>
      <c r="ND17" s="979"/>
      <c r="NE17" s="979"/>
      <c r="NF17" s="979"/>
      <c r="NG17" s="979"/>
      <c r="NH17" s="979"/>
      <c r="NI17" s="979"/>
      <c r="NJ17" s="979"/>
      <c r="NK17" s="979"/>
      <c r="NL17" s="979"/>
      <c r="NM17" s="979"/>
      <c r="NN17" s="979"/>
      <c r="NO17" s="979"/>
      <c r="NP17" s="979"/>
      <c r="NQ17" s="979"/>
      <c r="NR17" s="979"/>
      <c r="NS17" s="979"/>
      <c r="NT17" s="979"/>
      <c r="NU17" s="979"/>
      <c r="NV17" s="979"/>
      <c r="NW17" s="979"/>
      <c r="NX17" s="979"/>
      <c r="NY17" s="979"/>
      <c r="NZ17" s="979"/>
      <c r="OA17" s="979"/>
      <c r="OB17" s="979"/>
      <c r="OC17" s="979"/>
      <c r="OD17" s="979"/>
      <c r="OE17" s="979"/>
      <c r="OF17" s="979"/>
      <c r="OG17" s="979"/>
      <c r="OH17" s="979"/>
      <c r="OI17" s="979"/>
      <c r="OJ17" s="979"/>
    </row>
    <row r="18" spans="1:400" s="977" customFormat="1" ht="96.75" customHeight="1" x14ac:dyDescent="0.2">
      <c r="A18" s="627" t="s">
        <v>31</v>
      </c>
      <c r="B18" s="627" t="s">
        <v>30</v>
      </c>
      <c r="C18" s="992" t="s">
        <v>1631</v>
      </c>
      <c r="D18" s="993" t="s">
        <v>1632</v>
      </c>
      <c r="E18" s="993" t="s">
        <v>1633</v>
      </c>
      <c r="F18" s="1017" t="s">
        <v>1634</v>
      </c>
      <c r="G18" s="1018" t="s">
        <v>1635</v>
      </c>
      <c r="H18" s="995">
        <v>1</v>
      </c>
      <c r="I18" s="996">
        <v>43497</v>
      </c>
      <c r="J18" s="996">
        <v>43554</v>
      </c>
      <c r="K18" s="997">
        <f>(+J18-I18)/7</f>
        <v>8.1428571428571423</v>
      </c>
      <c r="L18" s="998">
        <v>43788</v>
      </c>
      <c r="M18" s="999">
        <f>(L18-I18)/7-K18</f>
        <v>33.428571428571431</v>
      </c>
      <c r="N18" s="1000" t="str">
        <f ca="1">IF((J18-TODAY())/7&gt;=K18/4,"En tiempo","Alerta")</f>
        <v>Alerta</v>
      </c>
      <c r="O18" s="1019">
        <v>0.8</v>
      </c>
      <c r="P18" s="1002">
        <f>IF(O18/H18=1,1,+O18/H18)</f>
        <v>0.8</v>
      </c>
      <c r="Q18" s="998"/>
      <c r="R18" s="1003" t="str">
        <f>IF(Q18&lt;=J18,"Cumple","Incumple")</f>
        <v>Cumple</v>
      </c>
      <c r="S18" s="1020" t="s">
        <v>2216</v>
      </c>
      <c r="T18" s="1021" t="s">
        <v>2217</v>
      </c>
      <c r="U18" s="1001"/>
      <c r="AA18" s="978"/>
      <c r="DC18" s="979"/>
      <c r="DD18" s="979"/>
      <c r="DE18" s="979"/>
      <c r="DF18" s="979"/>
      <c r="DG18" s="979"/>
      <c r="DH18" s="979"/>
      <c r="DI18" s="979"/>
      <c r="DJ18" s="979"/>
      <c r="DK18" s="979"/>
      <c r="DL18" s="979"/>
      <c r="DM18" s="979"/>
      <c r="DN18" s="979"/>
      <c r="DO18" s="979"/>
      <c r="DP18" s="979"/>
      <c r="DQ18" s="979"/>
      <c r="DR18" s="979"/>
      <c r="DS18" s="979"/>
      <c r="DT18" s="979"/>
      <c r="DU18" s="979"/>
      <c r="DV18" s="979"/>
      <c r="DW18" s="979"/>
      <c r="DX18" s="979"/>
      <c r="DY18" s="979"/>
      <c r="DZ18" s="979"/>
      <c r="EA18" s="979"/>
      <c r="EB18" s="979"/>
      <c r="EC18" s="979"/>
      <c r="ED18" s="979"/>
      <c r="EE18" s="979"/>
      <c r="EF18" s="979"/>
      <c r="EG18" s="979"/>
      <c r="EH18" s="979"/>
      <c r="EI18" s="979"/>
      <c r="EJ18" s="979"/>
      <c r="EK18" s="979"/>
      <c r="EL18" s="979"/>
      <c r="EM18" s="979"/>
      <c r="EN18" s="979"/>
      <c r="EO18" s="979"/>
      <c r="EP18" s="979"/>
      <c r="EQ18" s="979"/>
      <c r="ER18" s="979"/>
      <c r="ES18" s="979"/>
      <c r="ET18" s="979"/>
      <c r="EU18" s="979"/>
      <c r="EV18" s="979"/>
      <c r="EW18" s="979"/>
      <c r="EX18" s="979"/>
      <c r="EY18" s="979"/>
      <c r="EZ18" s="979"/>
      <c r="FA18" s="979"/>
      <c r="FB18" s="979"/>
      <c r="FC18" s="979"/>
      <c r="FD18" s="979"/>
      <c r="FE18" s="979"/>
      <c r="FF18" s="979"/>
      <c r="FG18" s="979"/>
      <c r="FH18" s="979"/>
      <c r="FI18" s="979"/>
      <c r="FJ18" s="979"/>
      <c r="FK18" s="979"/>
      <c r="FL18" s="979"/>
      <c r="FM18" s="979"/>
      <c r="FN18" s="979"/>
      <c r="FO18" s="979"/>
      <c r="FP18" s="979"/>
      <c r="FQ18" s="979"/>
      <c r="FR18" s="979"/>
      <c r="FS18" s="979"/>
      <c r="FT18" s="979"/>
      <c r="FU18" s="979"/>
      <c r="FV18" s="979"/>
      <c r="FW18" s="979"/>
      <c r="FX18" s="979"/>
      <c r="FY18" s="979"/>
      <c r="FZ18" s="979"/>
      <c r="GA18" s="979"/>
      <c r="GB18" s="979"/>
      <c r="GC18" s="979"/>
      <c r="GD18" s="979"/>
      <c r="GE18" s="979"/>
      <c r="GF18" s="979"/>
      <c r="GG18" s="979"/>
      <c r="GH18" s="979"/>
      <c r="GI18" s="979"/>
      <c r="GJ18" s="979"/>
      <c r="GK18" s="979"/>
      <c r="GL18" s="979"/>
      <c r="GM18" s="979"/>
      <c r="GN18" s="979"/>
      <c r="GO18" s="979"/>
      <c r="GP18" s="979"/>
      <c r="GQ18" s="979"/>
      <c r="GR18" s="979"/>
      <c r="GS18" s="979"/>
      <c r="GT18" s="979"/>
      <c r="GU18" s="979"/>
      <c r="GV18" s="979"/>
      <c r="GW18" s="979"/>
      <c r="GX18" s="979"/>
      <c r="GY18" s="979"/>
      <c r="GZ18" s="979"/>
      <c r="HA18" s="979"/>
      <c r="HB18" s="979"/>
      <c r="HC18" s="979"/>
      <c r="HD18" s="979"/>
      <c r="HE18" s="979"/>
      <c r="HF18" s="979"/>
      <c r="HG18" s="979"/>
      <c r="HH18" s="979"/>
      <c r="HI18" s="979"/>
      <c r="HJ18" s="979"/>
      <c r="HK18" s="979"/>
      <c r="HL18" s="979"/>
      <c r="HM18" s="979"/>
      <c r="HN18" s="979"/>
      <c r="HO18" s="979"/>
      <c r="HP18" s="979"/>
      <c r="HQ18" s="979"/>
      <c r="HR18" s="979"/>
      <c r="HS18" s="979"/>
      <c r="HT18" s="979"/>
      <c r="HU18" s="979"/>
      <c r="HV18" s="979"/>
      <c r="HW18" s="979"/>
      <c r="HX18" s="979"/>
      <c r="HY18" s="979"/>
      <c r="HZ18" s="979"/>
      <c r="IA18" s="979"/>
      <c r="IB18" s="979"/>
      <c r="IC18" s="979"/>
      <c r="ID18" s="979"/>
      <c r="IE18" s="979"/>
      <c r="IF18" s="979"/>
      <c r="IG18" s="979"/>
      <c r="IH18" s="979"/>
      <c r="II18" s="979"/>
      <c r="IJ18" s="979"/>
      <c r="IK18" s="979"/>
      <c r="IL18" s="979"/>
      <c r="IM18" s="979"/>
      <c r="IN18" s="979"/>
      <c r="IO18" s="979"/>
      <c r="IP18" s="979"/>
      <c r="IQ18" s="979"/>
      <c r="IR18" s="979"/>
      <c r="IS18" s="979"/>
      <c r="IT18" s="979"/>
      <c r="IU18" s="979"/>
      <c r="IV18" s="979"/>
      <c r="IW18" s="979"/>
      <c r="IX18" s="979"/>
      <c r="IY18" s="979"/>
      <c r="IZ18" s="979"/>
      <c r="JA18" s="979"/>
      <c r="JB18" s="979"/>
      <c r="JC18" s="979"/>
      <c r="JD18" s="979"/>
      <c r="JE18" s="979"/>
      <c r="JF18" s="979"/>
      <c r="JG18" s="979"/>
      <c r="JH18" s="979"/>
      <c r="JI18" s="979"/>
      <c r="JJ18" s="979"/>
      <c r="JK18" s="979"/>
      <c r="JL18" s="979"/>
      <c r="JM18" s="979"/>
      <c r="JN18" s="979"/>
      <c r="JO18" s="979"/>
      <c r="JP18" s="979"/>
      <c r="JQ18" s="979"/>
      <c r="JR18" s="979"/>
      <c r="JS18" s="979"/>
      <c r="JT18" s="979"/>
      <c r="JU18" s="979"/>
      <c r="JV18" s="979"/>
      <c r="JW18" s="979"/>
      <c r="JX18" s="979"/>
      <c r="JY18" s="979"/>
      <c r="JZ18" s="979"/>
      <c r="KA18" s="979"/>
      <c r="KB18" s="979"/>
      <c r="KC18" s="979"/>
      <c r="KD18" s="979"/>
      <c r="KE18" s="979"/>
      <c r="KF18" s="979"/>
      <c r="KG18" s="979"/>
      <c r="KH18" s="979"/>
      <c r="KI18" s="979"/>
      <c r="KJ18" s="979"/>
      <c r="KK18" s="979"/>
      <c r="KL18" s="979"/>
      <c r="KM18" s="979"/>
      <c r="KN18" s="979"/>
      <c r="KO18" s="979"/>
      <c r="KP18" s="979"/>
      <c r="KQ18" s="979"/>
      <c r="KR18" s="979"/>
      <c r="KS18" s="979"/>
      <c r="KT18" s="979"/>
      <c r="KU18" s="979"/>
      <c r="KV18" s="979"/>
      <c r="KW18" s="979"/>
      <c r="KX18" s="979"/>
      <c r="KY18" s="979"/>
      <c r="KZ18" s="979"/>
      <c r="LA18" s="979"/>
      <c r="LB18" s="979"/>
      <c r="LC18" s="979"/>
      <c r="LD18" s="979"/>
      <c r="LE18" s="979"/>
      <c r="LF18" s="979"/>
      <c r="LG18" s="979"/>
      <c r="LH18" s="979"/>
      <c r="LI18" s="979"/>
      <c r="LJ18" s="979"/>
      <c r="LK18" s="979"/>
      <c r="LL18" s="979"/>
      <c r="LM18" s="979"/>
      <c r="LN18" s="979"/>
      <c r="LO18" s="979"/>
      <c r="LP18" s="979"/>
      <c r="LQ18" s="979"/>
      <c r="LR18" s="979"/>
      <c r="LS18" s="979"/>
      <c r="LT18" s="979"/>
      <c r="LU18" s="979"/>
      <c r="LV18" s="979"/>
      <c r="LW18" s="979"/>
      <c r="LX18" s="979"/>
      <c r="LY18" s="979"/>
      <c r="LZ18" s="979"/>
      <c r="MA18" s="979"/>
      <c r="MB18" s="979"/>
      <c r="MC18" s="979"/>
      <c r="MD18" s="979"/>
      <c r="ME18" s="979"/>
      <c r="MF18" s="979"/>
      <c r="MG18" s="979"/>
      <c r="MH18" s="979"/>
      <c r="MI18" s="979"/>
      <c r="MJ18" s="979"/>
      <c r="MK18" s="979"/>
      <c r="ML18" s="979"/>
      <c r="MM18" s="979"/>
      <c r="MN18" s="979"/>
      <c r="MO18" s="979"/>
      <c r="MP18" s="979"/>
      <c r="MQ18" s="979"/>
      <c r="MR18" s="979"/>
      <c r="MS18" s="979"/>
      <c r="MT18" s="979"/>
      <c r="MU18" s="979"/>
      <c r="MV18" s="979"/>
      <c r="MW18" s="979"/>
      <c r="MX18" s="979"/>
      <c r="MY18" s="979"/>
      <c r="MZ18" s="979"/>
      <c r="NA18" s="979"/>
      <c r="NB18" s="979"/>
      <c r="NC18" s="979"/>
      <c r="ND18" s="979"/>
      <c r="NE18" s="979"/>
      <c r="NF18" s="979"/>
      <c r="NG18" s="979"/>
      <c r="NH18" s="979"/>
      <c r="NI18" s="979"/>
      <c r="NJ18" s="979"/>
      <c r="NK18" s="979"/>
      <c r="NL18" s="979"/>
      <c r="NM18" s="979"/>
      <c r="NN18" s="979"/>
      <c r="NO18" s="979"/>
      <c r="NP18" s="979"/>
      <c r="NQ18" s="979"/>
      <c r="NR18" s="979"/>
      <c r="NS18" s="979"/>
      <c r="NT18" s="979"/>
      <c r="NU18" s="979"/>
      <c r="NV18" s="979"/>
      <c r="NW18" s="979"/>
      <c r="NX18" s="979"/>
      <c r="NY18" s="979"/>
      <c r="NZ18" s="979"/>
      <c r="OA18" s="979"/>
      <c r="OB18" s="979"/>
      <c r="OC18" s="979"/>
      <c r="OD18" s="979"/>
      <c r="OE18" s="979"/>
      <c r="OF18" s="979"/>
      <c r="OG18" s="979"/>
      <c r="OH18" s="979"/>
      <c r="OI18" s="979"/>
      <c r="OJ18" s="979"/>
    </row>
    <row r="19" spans="1:400" s="977" customFormat="1" ht="128.44999999999999" customHeight="1" x14ac:dyDescent="0.2">
      <c r="A19" s="627" t="s">
        <v>31</v>
      </c>
      <c r="B19" s="627" t="s">
        <v>30</v>
      </c>
      <c r="C19" s="992" t="s">
        <v>1636</v>
      </c>
      <c r="D19" s="993" t="s">
        <v>1637</v>
      </c>
      <c r="E19" s="993" t="s">
        <v>1638</v>
      </c>
      <c r="F19" s="992" t="s">
        <v>1891</v>
      </c>
      <c r="G19" s="184" t="s">
        <v>1639</v>
      </c>
      <c r="H19" s="1022">
        <v>1</v>
      </c>
      <c r="I19" s="996">
        <v>43537</v>
      </c>
      <c r="J19" s="996">
        <v>43629</v>
      </c>
      <c r="K19" s="997">
        <f>(+J19-I19)/7</f>
        <v>13.142857142857142</v>
      </c>
      <c r="L19" s="998">
        <v>43788</v>
      </c>
      <c r="M19" s="999">
        <f>(L19-I19)/7-K19</f>
        <v>22.714285714285712</v>
      </c>
      <c r="N19" s="1000" t="str">
        <f ca="1">IF((J19-TODAY())/7&gt;=K19/4,"En tiempo","Alerta")</f>
        <v>Alerta</v>
      </c>
      <c r="O19" s="1001">
        <v>0.1</v>
      </c>
      <c r="P19" s="1002">
        <f>IF(O19/H19=1,1,+O19/H19)</f>
        <v>0.1</v>
      </c>
      <c r="Q19" s="998"/>
      <c r="R19" s="1003" t="str">
        <f>IF(Q19&lt;=J19,"Cumple","Incumple")</f>
        <v>Cumple</v>
      </c>
      <c r="S19" s="1023" t="s">
        <v>2218</v>
      </c>
      <c r="T19" s="819" t="s">
        <v>2219</v>
      </c>
      <c r="U19" s="1001"/>
      <c r="AA19" s="978"/>
      <c r="DC19" s="979"/>
      <c r="DD19" s="979"/>
      <c r="DE19" s="979"/>
      <c r="DF19" s="979"/>
      <c r="DG19" s="979"/>
      <c r="DH19" s="979"/>
      <c r="DI19" s="979"/>
      <c r="DJ19" s="979"/>
      <c r="DK19" s="979"/>
      <c r="DL19" s="979"/>
      <c r="DM19" s="979"/>
      <c r="DN19" s="979"/>
      <c r="DO19" s="979"/>
      <c r="DP19" s="979"/>
      <c r="DQ19" s="979"/>
      <c r="DR19" s="979"/>
      <c r="DS19" s="979"/>
      <c r="DT19" s="979"/>
      <c r="DU19" s="979"/>
      <c r="DV19" s="979"/>
      <c r="DW19" s="979"/>
      <c r="DX19" s="979"/>
      <c r="DY19" s="979"/>
      <c r="DZ19" s="979"/>
      <c r="EA19" s="979"/>
      <c r="EB19" s="979"/>
      <c r="EC19" s="979"/>
      <c r="ED19" s="979"/>
      <c r="EE19" s="979"/>
      <c r="EF19" s="979"/>
      <c r="EG19" s="979"/>
      <c r="EH19" s="979"/>
      <c r="EI19" s="979"/>
      <c r="EJ19" s="979"/>
      <c r="EK19" s="979"/>
      <c r="EL19" s="979"/>
      <c r="EM19" s="979"/>
      <c r="EN19" s="979"/>
      <c r="EO19" s="979"/>
      <c r="EP19" s="979"/>
      <c r="EQ19" s="979"/>
      <c r="ER19" s="979"/>
      <c r="ES19" s="979"/>
      <c r="ET19" s="979"/>
      <c r="EU19" s="979"/>
      <c r="EV19" s="979"/>
      <c r="EW19" s="979"/>
      <c r="EX19" s="979"/>
      <c r="EY19" s="979"/>
      <c r="EZ19" s="979"/>
      <c r="FA19" s="979"/>
      <c r="FB19" s="979"/>
      <c r="FC19" s="979"/>
      <c r="FD19" s="979"/>
      <c r="FE19" s="979"/>
      <c r="FF19" s="979"/>
      <c r="FG19" s="979"/>
      <c r="FH19" s="979"/>
      <c r="FI19" s="979"/>
      <c r="FJ19" s="979"/>
      <c r="FK19" s="979"/>
      <c r="FL19" s="979"/>
      <c r="FM19" s="979"/>
      <c r="FN19" s="979"/>
      <c r="FO19" s="979"/>
      <c r="FP19" s="979"/>
      <c r="FQ19" s="979"/>
      <c r="FR19" s="979"/>
      <c r="FS19" s="979"/>
      <c r="FT19" s="979"/>
      <c r="FU19" s="979"/>
      <c r="FV19" s="979"/>
      <c r="FW19" s="979"/>
      <c r="FX19" s="979"/>
      <c r="FY19" s="979"/>
      <c r="FZ19" s="979"/>
      <c r="GA19" s="979"/>
      <c r="GB19" s="979"/>
      <c r="GC19" s="979"/>
      <c r="GD19" s="979"/>
      <c r="GE19" s="979"/>
      <c r="GF19" s="979"/>
      <c r="GG19" s="979"/>
      <c r="GH19" s="979"/>
      <c r="GI19" s="979"/>
      <c r="GJ19" s="979"/>
      <c r="GK19" s="979"/>
      <c r="GL19" s="979"/>
      <c r="GM19" s="979"/>
      <c r="GN19" s="979"/>
      <c r="GO19" s="979"/>
      <c r="GP19" s="979"/>
      <c r="GQ19" s="979"/>
      <c r="GR19" s="979"/>
      <c r="GS19" s="979"/>
      <c r="GT19" s="979"/>
      <c r="GU19" s="979"/>
      <c r="GV19" s="979"/>
      <c r="GW19" s="979"/>
      <c r="GX19" s="979"/>
      <c r="GY19" s="979"/>
      <c r="GZ19" s="979"/>
      <c r="HA19" s="979"/>
      <c r="HB19" s="979"/>
      <c r="HC19" s="979"/>
      <c r="HD19" s="979"/>
      <c r="HE19" s="979"/>
      <c r="HF19" s="979"/>
      <c r="HG19" s="979"/>
      <c r="HH19" s="979"/>
      <c r="HI19" s="979"/>
      <c r="HJ19" s="979"/>
      <c r="HK19" s="979"/>
      <c r="HL19" s="979"/>
      <c r="HM19" s="979"/>
      <c r="HN19" s="979"/>
      <c r="HO19" s="979"/>
      <c r="HP19" s="979"/>
      <c r="HQ19" s="979"/>
      <c r="HR19" s="979"/>
      <c r="HS19" s="979"/>
      <c r="HT19" s="979"/>
      <c r="HU19" s="979"/>
      <c r="HV19" s="979"/>
      <c r="HW19" s="979"/>
      <c r="HX19" s="979"/>
      <c r="HY19" s="979"/>
      <c r="HZ19" s="979"/>
      <c r="IA19" s="979"/>
      <c r="IB19" s="979"/>
      <c r="IC19" s="979"/>
      <c r="ID19" s="979"/>
      <c r="IE19" s="979"/>
      <c r="IF19" s="979"/>
      <c r="IG19" s="979"/>
      <c r="IH19" s="979"/>
      <c r="II19" s="979"/>
      <c r="IJ19" s="979"/>
      <c r="IK19" s="979"/>
      <c r="IL19" s="979"/>
      <c r="IM19" s="979"/>
      <c r="IN19" s="979"/>
      <c r="IO19" s="979"/>
      <c r="IP19" s="979"/>
      <c r="IQ19" s="979"/>
      <c r="IR19" s="979"/>
      <c r="IS19" s="979"/>
      <c r="IT19" s="979"/>
      <c r="IU19" s="979"/>
      <c r="IV19" s="979"/>
      <c r="IW19" s="979"/>
      <c r="IX19" s="979"/>
      <c r="IY19" s="979"/>
      <c r="IZ19" s="979"/>
      <c r="JA19" s="979"/>
      <c r="JB19" s="979"/>
      <c r="JC19" s="979"/>
      <c r="JD19" s="979"/>
      <c r="JE19" s="979"/>
      <c r="JF19" s="979"/>
      <c r="JG19" s="979"/>
      <c r="JH19" s="979"/>
      <c r="JI19" s="979"/>
      <c r="JJ19" s="979"/>
      <c r="JK19" s="979"/>
      <c r="JL19" s="979"/>
      <c r="JM19" s="979"/>
      <c r="JN19" s="979"/>
      <c r="JO19" s="979"/>
      <c r="JP19" s="979"/>
      <c r="JQ19" s="979"/>
      <c r="JR19" s="979"/>
      <c r="JS19" s="979"/>
      <c r="JT19" s="979"/>
      <c r="JU19" s="979"/>
      <c r="JV19" s="979"/>
      <c r="JW19" s="979"/>
      <c r="JX19" s="979"/>
      <c r="JY19" s="979"/>
      <c r="JZ19" s="979"/>
      <c r="KA19" s="979"/>
      <c r="KB19" s="979"/>
      <c r="KC19" s="979"/>
      <c r="KD19" s="979"/>
      <c r="KE19" s="979"/>
      <c r="KF19" s="979"/>
      <c r="KG19" s="979"/>
      <c r="KH19" s="979"/>
      <c r="KI19" s="979"/>
      <c r="KJ19" s="979"/>
      <c r="KK19" s="979"/>
      <c r="KL19" s="979"/>
      <c r="KM19" s="979"/>
      <c r="KN19" s="979"/>
      <c r="KO19" s="979"/>
      <c r="KP19" s="979"/>
      <c r="KQ19" s="979"/>
      <c r="KR19" s="979"/>
      <c r="KS19" s="979"/>
      <c r="KT19" s="979"/>
      <c r="KU19" s="979"/>
      <c r="KV19" s="979"/>
      <c r="KW19" s="979"/>
      <c r="KX19" s="979"/>
      <c r="KY19" s="979"/>
      <c r="KZ19" s="979"/>
      <c r="LA19" s="979"/>
      <c r="LB19" s="979"/>
      <c r="LC19" s="979"/>
      <c r="LD19" s="979"/>
      <c r="LE19" s="979"/>
      <c r="LF19" s="979"/>
      <c r="LG19" s="979"/>
      <c r="LH19" s="979"/>
      <c r="LI19" s="979"/>
      <c r="LJ19" s="979"/>
      <c r="LK19" s="979"/>
      <c r="LL19" s="979"/>
      <c r="LM19" s="979"/>
      <c r="LN19" s="979"/>
      <c r="LO19" s="979"/>
      <c r="LP19" s="979"/>
      <c r="LQ19" s="979"/>
      <c r="LR19" s="979"/>
      <c r="LS19" s="979"/>
      <c r="LT19" s="979"/>
      <c r="LU19" s="979"/>
      <c r="LV19" s="979"/>
      <c r="LW19" s="979"/>
      <c r="LX19" s="979"/>
      <c r="LY19" s="979"/>
      <c r="LZ19" s="979"/>
      <c r="MA19" s="979"/>
      <c r="MB19" s="979"/>
      <c r="MC19" s="979"/>
      <c r="MD19" s="979"/>
      <c r="ME19" s="979"/>
      <c r="MF19" s="979"/>
      <c r="MG19" s="979"/>
      <c r="MH19" s="979"/>
      <c r="MI19" s="979"/>
      <c r="MJ19" s="979"/>
      <c r="MK19" s="979"/>
      <c r="ML19" s="979"/>
      <c r="MM19" s="979"/>
      <c r="MN19" s="979"/>
      <c r="MO19" s="979"/>
      <c r="MP19" s="979"/>
      <c r="MQ19" s="979"/>
      <c r="MR19" s="979"/>
      <c r="MS19" s="979"/>
      <c r="MT19" s="979"/>
      <c r="MU19" s="979"/>
      <c r="MV19" s="979"/>
      <c r="MW19" s="979"/>
      <c r="MX19" s="979"/>
      <c r="MY19" s="979"/>
      <c r="MZ19" s="979"/>
      <c r="NA19" s="979"/>
      <c r="NB19" s="979"/>
      <c r="NC19" s="979"/>
      <c r="ND19" s="979"/>
      <c r="NE19" s="979"/>
      <c r="NF19" s="979"/>
      <c r="NG19" s="979"/>
      <c r="NH19" s="979"/>
      <c r="NI19" s="979"/>
      <c r="NJ19" s="979"/>
      <c r="NK19" s="979"/>
      <c r="NL19" s="979"/>
      <c r="NM19" s="979"/>
      <c r="NN19" s="979"/>
      <c r="NO19" s="979"/>
      <c r="NP19" s="979"/>
      <c r="NQ19" s="979"/>
      <c r="NR19" s="979"/>
      <c r="NS19" s="979"/>
      <c r="NT19" s="979"/>
      <c r="NU19" s="979"/>
      <c r="NV19" s="979"/>
      <c r="NW19" s="979"/>
      <c r="NX19" s="979"/>
      <c r="NY19" s="979"/>
      <c r="NZ19" s="979"/>
      <c r="OA19" s="979"/>
      <c r="OB19" s="979"/>
      <c r="OC19" s="979"/>
      <c r="OD19" s="979"/>
      <c r="OE19" s="979"/>
      <c r="OF19" s="979"/>
      <c r="OG19" s="979"/>
      <c r="OH19" s="979"/>
      <c r="OI19" s="979"/>
      <c r="OJ19" s="979"/>
    </row>
    <row r="20" spans="1:400" s="977" customFormat="1" ht="111" customHeight="1" x14ac:dyDescent="0.2">
      <c r="A20" s="627" t="s">
        <v>31</v>
      </c>
      <c r="B20" s="627" t="s">
        <v>30</v>
      </c>
      <c r="C20" s="1024" t="str">
        <f>'[13]Formulación PlanMejora'!$C$20</f>
        <v>Se carece de una guía o procedimiento que provea los lineamientos efectivos y adecuados para realizar el seguimiento del plan de desarrollo institucional, que facilite verificar la ejecución de los programas y proyectos estratégicos en beneficio de la gestión universitaria</v>
      </c>
      <c r="D20" s="1025" t="str">
        <f>'[13]Formulación PlanMejora'!$D$20</f>
        <v xml:space="preserve">Las herramientas metodológicas no integran los elementos necesarios para el adecuado seguimiento y evaluación del PDI  </v>
      </c>
      <c r="E20" s="1025" t="str">
        <f>'[13]Formulación PlanMejora'!$E$20</f>
        <v xml:space="preserve">Diseñar una guía metodológica  para realizar  el seguimiento y evalución de manera integral al PDI
</v>
      </c>
      <c r="F20" s="1025" t="str">
        <f>'[13]Formulación PlanMejora'!$F$20</f>
        <v>Elaborar y publicar  la guía    metodológica para realizar  el seguimiento y evalución de manera integral al PDI</v>
      </c>
      <c r="G20" s="1026" t="s">
        <v>1935</v>
      </c>
      <c r="H20" s="1027">
        <v>1</v>
      </c>
      <c r="I20" s="996">
        <v>43643</v>
      </c>
      <c r="J20" s="996">
        <v>43738</v>
      </c>
      <c r="K20" s="997">
        <f>(+J20-I20)/7</f>
        <v>13.571428571428571</v>
      </c>
      <c r="L20" s="998">
        <v>43788</v>
      </c>
      <c r="M20" s="1028">
        <f>(L20-I20)/7-K20</f>
        <v>7.1428571428571441</v>
      </c>
      <c r="N20" s="1000" t="str">
        <f ca="1">IF((J20-TODAY())/7&gt;=K20/4,"En tiempo","Alerta")</f>
        <v>Alerta</v>
      </c>
      <c r="O20" s="1027">
        <v>0</v>
      </c>
      <c r="P20" s="1002">
        <f>IF(O20/H20=1,1,+O20/H20)</f>
        <v>0</v>
      </c>
      <c r="Q20" s="1027"/>
      <c r="R20" s="1003" t="str">
        <f>IF(Q20&lt;=J20,"Cumple","Incumple")</f>
        <v>Cumple</v>
      </c>
      <c r="S20" s="1027" t="s">
        <v>2220</v>
      </c>
      <c r="T20" s="1027" t="s">
        <v>2221</v>
      </c>
      <c r="U20" s="1027"/>
      <c r="AA20" s="978"/>
      <c r="DC20" s="979"/>
      <c r="DD20" s="979"/>
      <c r="DE20" s="979"/>
      <c r="DF20" s="979"/>
      <c r="DG20" s="979"/>
      <c r="DH20" s="979"/>
      <c r="DI20" s="979"/>
      <c r="DJ20" s="979"/>
      <c r="DK20" s="979"/>
      <c r="DL20" s="979"/>
      <c r="DM20" s="979"/>
      <c r="DN20" s="979"/>
      <c r="DO20" s="979"/>
      <c r="DP20" s="979"/>
      <c r="DQ20" s="979"/>
      <c r="DR20" s="979"/>
      <c r="DS20" s="979"/>
      <c r="DT20" s="979"/>
      <c r="DU20" s="979"/>
      <c r="DV20" s="979"/>
      <c r="DW20" s="979"/>
      <c r="DX20" s="979"/>
      <c r="DY20" s="979"/>
      <c r="DZ20" s="979"/>
      <c r="EA20" s="979"/>
      <c r="EB20" s="979"/>
      <c r="EC20" s="979"/>
      <c r="ED20" s="979"/>
      <c r="EE20" s="979"/>
      <c r="EF20" s="979"/>
      <c r="EG20" s="979"/>
      <c r="EH20" s="979"/>
      <c r="EI20" s="979"/>
      <c r="EJ20" s="979"/>
      <c r="EK20" s="979"/>
      <c r="EL20" s="979"/>
      <c r="EM20" s="979"/>
      <c r="EN20" s="979"/>
      <c r="EO20" s="979"/>
      <c r="EP20" s="979"/>
      <c r="EQ20" s="979"/>
      <c r="ER20" s="979"/>
      <c r="ES20" s="979"/>
      <c r="ET20" s="979"/>
      <c r="EU20" s="979"/>
      <c r="EV20" s="979"/>
      <c r="EW20" s="979"/>
      <c r="EX20" s="979"/>
      <c r="EY20" s="979"/>
      <c r="EZ20" s="979"/>
      <c r="FA20" s="979"/>
      <c r="FB20" s="979"/>
      <c r="FC20" s="979"/>
      <c r="FD20" s="979"/>
      <c r="FE20" s="979"/>
      <c r="FF20" s="979"/>
      <c r="FG20" s="979"/>
      <c r="FH20" s="979"/>
      <c r="FI20" s="979"/>
      <c r="FJ20" s="979"/>
      <c r="FK20" s="979"/>
      <c r="FL20" s="979"/>
      <c r="FM20" s="979"/>
      <c r="FN20" s="979"/>
      <c r="FO20" s="979"/>
      <c r="FP20" s="979"/>
      <c r="FQ20" s="979"/>
      <c r="FR20" s="979"/>
      <c r="FS20" s="979"/>
      <c r="FT20" s="979"/>
      <c r="FU20" s="979"/>
      <c r="FV20" s="979"/>
      <c r="FW20" s="979"/>
      <c r="FX20" s="979"/>
      <c r="FY20" s="979"/>
      <c r="FZ20" s="979"/>
      <c r="GA20" s="979"/>
      <c r="GB20" s="979"/>
      <c r="GC20" s="979"/>
      <c r="GD20" s="979"/>
      <c r="GE20" s="979"/>
      <c r="GF20" s="979"/>
      <c r="GG20" s="979"/>
      <c r="GH20" s="979"/>
      <c r="GI20" s="979"/>
      <c r="GJ20" s="979"/>
      <c r="GK20" s="979"/>
      <c r="GL20" s="979"/>
      <c r="GM20" s="979"/>
      <c r="GN20" s="979"/>
      <c r="GO20" s="979"/>
      <c r="GP20" s="979"/>
      <c r="GQ20" s="979"/>
      <c r="GR20" s="979"/>
      <c r="GS20" s="979"/>
      <c r="GT20" s="979"/>
      <c r="GU20" s="979"/>
      <c r="GV20" s="979"/>
      <c r="GW20" s="979"/>
      <c r="GX20" s="979"/>
      <c r="GY20" s="979"/>
      <c r="GZ20" s="979"/>
      <c r="HA20" s="979"/>
      <c r="HB20" s="979"/>
      <c r="HC20" s="979"/>
      <c r="HD20" s="979"/>
      <c r="HE20" s="979"/>
      <c r="HF20" s="979"/>
      <c r="HG20" s="979"/>
      <c r="HH20" s="979"/>
      <c r="HI20" s="979"/>
      <c r="HJ20" s="979"/>
      <c r="HK20" s="979"/>
      <c r="HL20" s="979"/>
      <c r="HM20" s="979"/>
      <c r="HN20" s="979"/>
      <c r="HO20" s="979"/>
      <c r="HP20" s="979"/>
      <c r="HQ20" s="979"/>
      <c r="HR20" s="979"/>
      <c r="HS20" s="979"/>
      <c r="HT20" s="979"/>
      <c r="HU20" s="979"/>
      <c r="HV20" s="979"/>
      <c r="HW20" s="979"/>
      <c r="HX20" s="979"/>
      <c r="HY20" s="979"/>
      <c r="HZ20" s="979"/>
      <c r="IA20" s="979"/>
      <c r="IB20" s="979"/>
      <c r="IC20" s="979"/>
      <c r="ID20" s="979"/>
      <c r="IE20" s="979"/>
      <c r="IF20" s="979"/>
      <c r="IG20" s="979"/>
      <c r="IH20" s="979"/>
      <c r="II20" s="979"/>
      <c r="IJ20" s="979"/>
      <c r="IK20" s="979"/>
      <c r="IL20" s="979"/>
      <c r="IM20" s="979"/>
      <c r="IN20" s="979"/>
      <c r="IO20" s="979"/>
      <c r="IP20" s="979"/>
      <c r="IQ20" s="979"/>
      <c r="IR20" s="979"/>
      <c r="IS20" s="979"/>
      <c r="IT20" s="979"/>
      <c r="IU20" s="979"/>
      <c r="IV20" s="979"/>
      <c r="IW20" s="979"/>
      <c r="IX20" s="979"/>
      <c r="IY20" s="979"/>
      <c r="IZ20" s="979"/>
      <c r="JA20" s="979"/>
      <c r="JB20" s="979"/>
      <c r="JC20" s="979"/>
      <c r="JD20" s="979"/>
      <c r="JE20" s="979"/>
      <c r="JF20" s="979"/>
      <c r="JG20" s="979"/>
      <c r="JH20" s="979"/>
      <c r="JI20" s="979"/>
      <c r="JJ20" s="979"/>
      <c r="JK20" s="979"/>
      <c r="JL20" s="979"/>
      <c r="JM20" s="979"/>
      <c r="JN20" s="979"/>
      <c r="JO20" s="979"/>
      <c r="JP20" s="979"/>
      <c r="JQ20" s="979"/>
      <c r="JR20" s="979"/>
      <c r="JS20" s="979"/>
      <c r="JT20" s="979"/>
      <c r="JU20" s="979"/>
      <c r="JV20" s="979"/>
      <c r="JW20" s="979"/>
      <c r="JX20" s="979"/>
      <c r="JY20" s="979"/>
      <c r="JZ20" s="979"/>
      <c r="KA20" s="979"/>
      <c r="KB20" s="979"/>
      <c r="KC20" s="979"/>
      <c r="KD20" s="979"/>
      <c r="KE20" s="979"/>
      <c r="KF20" s="979"/>
      <c r="KG20" s="979"/>
      <c r="KH20" s="979"/>
      <c r="KI20" s="979"/>
      <c r="KJ20" s="979"/>
      <c r="KK20" s="979"/>
      <c r="KL20" s="979"/>
      <c r="KM20" s="979"/>
      <c r="KN20" s="979"/>
      <c r="KO20" s="979"/>
      <c r="KP20" s="979"/>
      <c r="KQ20" s="979"/>
      <c r="KR20" s="979"/>
      <c r="KS20" s="979"/>
      <c r="KT20" s="979"/>
      <c r="KU20" s="979"/>
      <c r="KV20" s="979"/>
      <c r="KW20" s="979"/>
      <c r="KX20" s="979"/>
      <c r="KY20" s="979"/>
      <c r="KZ20" s="979"/>
      <c r="LA20" s="979"/>
      <c r="LB20" s="979"/>
      <c r="LC20" s="979"/>
      <c r="LD20" s="979"/>
      <c r="LE20" s="979"/>
      <c r="LF20" s="979"/>
      <c r="LG20" s="979"/>
      <c r="LH20" s="979"/>
      <c r="LI20" s="979"/>
      <c r="LJ20" s="979"/>
      <c r="LK20" s="979"/>
      <c r="LL20" s="979"/>
      <c r="LM20" s="979"/>
      <c r="LN20" s="979"/>
      <c r="LO20" s="979"/>
      <c r="LP20" s="979"/>
      <c r="LQ20" s="979"/>
      <c r="LR20" s="979"/>
      <c r="LS20" s="979"/>
      <c r="LT20" s="979"/>
      <c r="LU20" s="979"/>
      <c r="LV20" s="979"/>
      <c r="LW20" s="979"/>
      <c r="LX20" s="979"/>
      <c r="LY20" s="979"/>
      <c r="LZ20" s="979"/>
      <c r="MA20" s="979"/>
      <c r="MB20" s="979"/>
      <c r="MC20" s="979"/>
      <c r="MD20" s="979"/>
      <c r="ME20" s="979"/>
      <c r="MF20" s="979"/>
      <c r="MG20" s="979"/>
      <c r="MH20" s="979"/>
      <c r="MI20" s="979"/>
      <c r="MJ20" s="979"/>
      <c r="MK20" s="979"/>
      <c r="ML20" s="979"/>
      <c r="MM20" s="979"/>
      <c r="MN20" s="979"/>
      <c r="MO20" s="979"/>
      <c r="MP20" s="979"/>
      <c r="MQ20" s="979"/>
      <c r="MR20" s="979"/>
      <c r="MS20" s="979"/>
      <c r="MT20" s="979"/>
      <c r="MU20" s="979"/>
      <c r="MV20" s="979"/>
      <c r="MW20" s="979"/>
      <c r="MX20" s="979"/>
      <c r="MY20" s="979"/>
      <c r="MZ20" s="979"/>
      <c r="NA20" s="979"/>
      <c r="NB20" s="979"/>
      <c r="NC20" s="979"/>
      <c r="ND20" s="979"/>
      <c r="NE20" s="979"/>
      <c r="NF20" s="979"/>
      <c r="NG20" s="979"/>
      <c r="NH20" s="979"/>
      <c r="NI20" s="979"/>
      <c r="NJ20" s="979"/>
      <c r="NK20" s="979"/>
      <c r="NL20" s="979"/>
      <c r="NM20" s="979"/>
      <c r="NN20" s="979"/>
      <c r="NO20" s="979"/>
      <c r="NP20" s="979"/>
      <c r="NQ20" s="979"/>
      <c r="NR20" s="979"/>
      <c r="NS20" s="979"/>
      <c r="NT20" s="979"/>
      <c r="NU20" s="979"/>
      <c r="NV20" s="979"/>
      <c r="NW20" s="979"/>
      <c r="NX20" s="979"/>
      <c r="NY20" s="979"/>
      <c r="NZ20" s="979"/>
      <c r="OA20" s="979"/>
      <c r="OB20" s="979"/>
      <c r="OC20" s="979"/>
      <c r="OD20" s="979"/>
      <c r="OE20" s="979"/>
      <c r="OF20" s="979"/>
      <c r="OG20" s="979"/>
      <c r="OH20" s="979"/>
      <c r="OI20" s="979"/>
      <c r="OJ20" s="979"/>
    </row>
    <row r="21" spans="1:400" s="977" customFormat="1" ht="54" customHeight="1" x14ac:dyDescent="0.25">
      <c r="A21" s="628"/>
      <c r="B21" s="628"/>
      <c r="C21" s="1029"/>
      <c r="D21" s="1030"/>
      <c r="E21" s="1030"/>
      <c r="F21" s="1030"/>
      <c r="G21" s="1031" t="s">
        <v>24</v>
      </c>
      <c r="H21" s="1032">
        <f>SUM(H11:H20)</f>
        <v>9</v>
      </c>
      <c r="I21" s="1033"/>
      <c r="J21" s="1034"/>
      <c r="K21" s="1034"/>
      <c r="L21" s="1034"/>
      <c r="M21" s="1937" t="s">
        <v>23</v>
      </c>
      <c r="N21" s="1937"/>
      <c r="O21" s="1035">
        <f>SUM(O11:O20)</f>
        <v>5</v>
      </c>
      <c r="P21" s="1036">
        <f>IF(O21=0,0,+O21/H21)</f>
        <v>0.55555555555555558</v>
      </c>
      <c r="Q21" s="1037" t="s">
        <v>22</v>
      </c>
      <c r="R21" s="1036">
        <f>(COUNTIF(R11:R20,"Cumple")*100%)/COUNTA(R11:R20)</f>
        <v>0.875</v>
      </c>
      <c r="S21" s="1938"/>
      <c r="T21" s="1939"/>
      <c r="U21" s="1038"/>
      <c r="AA21" s="978"/>
      <c r="DC21" s="979"/>
      <c r="DD21" s="979"/>
      <c r="DE21" s="979"/>
      <c r="DF21" s="979"/>
      <c r="DG21" s="979"/>
      <c r="DH21" s="979"/>
      <c r="DI21" s="979"/>
      <c r="DJ21" s="979"/>
      <c r="DK21" s="979"/>
      <c r="DL21" s="979"/>
      <c r="DM21" s="979"/>
      <c r="DN21" s="979"/>
      <c r="DO21" s="979"/>
      <c r="DP21" s="979"/>
      <c r="DQ21" s="979"/>
      <c r="DR21" s="979"/>
      <c r="DS21" s="979"/>
      <c r="DT21" s="979"/>
      <c r="DU21" s="979"/>
      <c r="DV21" s="979"/>
      <c r="DW21" s="979"/>
      <c r="DX21" s="979"/>
      <c r="DY21" s="979"/>
      <c r="DZ21" s="979"/>
      <c r="EA21" s="979"/>
      <c r="EB21" s="979"/>
      <c r="EC21" s="979"/>
      <c r="ED21" s="979"/>
      <c r="EE21" s="979"/>
      <c r="EF21" s="979"/>
      <c r="EG21" s="979"/>
      <c r="EH21" s="979"/>
      <c r="EI21" s="979"/>
      <c r="EJ21" s="979"/>
      <c r="EK21" s="979"/>
      <c r="EL21" s="979"/>
      <c r="EM21" s="979"/>
      <c r="EN21" s="979"/>
      <c r="EO21" s="979"/>
      <c r="EP21" s="979"/>
      <c r="EQ21" s="979"/>
      <c r="ER21" s="979"/>
      <c r="ES21" s="979"/>
      <c r="ET21" s="979"/>
      <c r="EU21" s="979"/>
      <c r="EV21" s="979"/>
      <c r="EW21" s="979"/>
      <c r="EX21" s="979"/>
      <c r="EY21" s="979"/>
      <c r="EZ21" s="979"/>
      <c r="FA21" s="979"/>
      <c r="FB21" s="979"/>
      <c r="FC21" s="979"/>
      <c r="FD21" s="979"/>
      <c r="FE21" s="979"/>
      <c r="FF21" s="979"/>
      <c r="FG21" s="979"/>
      <c r="FH21" s="979"/>
      <c r="FI21" s="979"/>
      <c r="FJ21" s="979"/>
      <c r="FK21" s="979"/>
      <c r="FL21" s="979"/>
      <c r="FM21" s="979"/>
      <c r="FN21" s="979"/>
      <c r="FO21" s="979"/>
      <c r="FP21" s="979"/>
      <c r="FQ21" s="979"/>
      <c r="FR21" s="979"/>
      <c r="FS21" s="979"/>
      <c r="FT21" s="979"/>
      <c r="FU21" s="979"/>
      <c r="FV21" s="979"/>
      <c r="FW21" s="979"/>
      <c r="FX21" s="979"/>
      <c r="FY21" s="979"/>
      <c r="FZ21" s="979"/>
      <c r="GA21" s="979"/>
      <c r="GB21" s="979"/>
      <c r="GC21" s="979"/>
      <c r="GD21" s="979"/>
      <c r="GE21" s="979"/>
      <c r="GF21" s="979"/>
      <c r="GG21" s="979"/>
      <c r="GH21" s="979"/>
      <c r="GI21" s="979"/>
      <c r="GJ21" s="979"/>
      <c r="GK21" s="979"/>
      <c r="GL21" s="979"/>
      <c r="GM21" s="979"/>
      <c r="GN21" s="979"/>
      <c r="GO21" s="979"/>
      <c r="GP21" s="979"/>
      <c r="GQ21" s="979"/>
      <c r="GR21" s="979"/>
      <c r="GS21" s="979"/>
      <c r="GT21" s="979"/>
      <c r="GU21" s="979"/>
      <c r="GV21" s="979"/>
      <c r="GW21" s="979"/>
      <c r="GX21" s="979"/>
      <c r="GY21" s="979"/>
      <c r="GZ21" s="979"/>
      <c r="HA21" s="979"/>
      <c r="HB21" s="979"/>
      <c r="HC21" s="979"/>
      <c r="HD21" s="979"/>
      <c r="HE21" s="979"/>
      <c r="HF21" s="979"/>
      <c r="HG21" s="979"/>
      <c r="HH21" s="979"/>
      <c r="HI21" s="979"/>
      <c r="HJ21" s="979"/>
      <c r="HK21" s="979"/>
      <c r="HL21" s="979"/>
      <c r="HM21" s="979"/>
      <c r="HN21" s="979"/>
      <c r="HO21" s="979"/>
      <c r="HP21" s="979"/>
      <c r="HQ21" s="979"/>
      <c r="HR21" s="979"/>
      <c r="HS21" s="979"/>
      <c r="HT21" s="979"/>
      <c r="HU21" s="979"/>
      <c r="HV21" s="979"/>
      <c r="HW21" s="979"/>
      <c r="HX21" s="979"/>
      <c r="HY21" s="979"/>
      <c r="HZ21" s="979"/>
      <c r="IA21" s="979"/>
      <c r="IB21" s="979"/>
      <c r="IC21" s="979"/>
      <c r="ID21" s="979"/>
      <c r="IE21" s="979"/>
      <c r="IF21" s="979"/>
      <c r="IG21" s="979"/>
      <c r="IH21" s="979"/>
      <c r="II21" s="979"/>
      <c r="IJ21" s="979"/>
      <c r="IK21" s="979"/>
      <c r="IL21" s="979"/>
      <c r="IM21" s="979"/>
      <c r="IN21" s="979"/>
      <c r="IO21" s="979"/>
      <c r="IP21" s="979"/>
      <c r="IQ21" s="979"/>
      <c r="IR21" s="979"/>
      <c r="IS21" s="979"/>
      <c r="IT21" s="979"/>
      <c r="IU21" s="979"/>
      <c r="IV21" s="979"/>
      <c r="IW21" s="979"/>
      <c r="IX21" s="979"/>
      <c r="IY21" s="979"/>
      <c r="IZ21" s="979"/>
      <c r="JA21" s="979"/>
      <c r="JB21" s="979"/>
      <c r="JC21" s="979"/>
      <c r="JD21" s="979"/>
      <c r="JE21" s="979"/>
      <c r="JF21" s="979"/>
      <c r="JG21" s="979"/>
      <c r="JH21" s="979"/>
      <c r="JI21" s="979"/>
      <c r="JJ21" s="979"/>
      <c r="JK21" s="979"/>
      <c r="JL21" s="979"/>
      <c r="JM21" s="979"/>
      <c r="JN21" s="979"/>
      <c r="JO21" s="979"/>
      <c r="JP21" s="979"/>
      <c r="JQ21" s="979"/>
      <c r="JR21" s="979"/>
      <c r="JS21" s="979"/>
      <c r="JT21" s="979"/>
      <c r="JU21" s="979"/>
      <c r="JV21" s="979"/>
      <c r="JW21" s="979"/>
      <c r="JX21" s="979"/>
      <c r="JY21" s="979"/>
      <c r="JZ21" s="979"/>
      <c r="KA21" s="979"/>
      <c r="KB21" s="979"/>
      <c r="KC21" s="979"/>
      <c r="KD21" s="979"/>
      <c r="KE21" s="979"/>
      <c r="KF21" s="979"/>
      <c r="KG21" s="979"/>
      <c r="KH21" s="979"/>
      <c r="KI21" s="979"/>
      <c r="KJ21" s="979"/>
      <c r="KK21" s="979"/>
      <c r="KL21" s="979"/>
      <c r="KM21" s="979"/>
      <c r="KN21" s="979"/>
      <c r="KO21" s="979"/>
      <c r="KP21" s="979"/>
      <c r="KQ21" s="979"/>
      <c r="KR21" s="979"/>
      <c r="KS21" s="979"/>
      <c r="KT21" s="979"/>
      <c r="KU21" s="979"/>
      <c r="KV21" s="979"/>
      <c r="KW21" s="979"/>
      <c r="KX21" s="979"/>
      <c r="KY21" s="979"/>
      <c r="KZ21" s="979"/>
      <c r="LA21" s="979"/>
      <c r="LB21" s="979"/>
      <c r="LC21" s="979"/>
      <c r="LD21" s="979"/>
      <c r="LE21" s="979"/>
      <c r="LF21" s="979"/>
      <c r="LG21" s="979"/>
      <c r="LH21" s="979"/>
      <c r="LI21" s="979"/>
      <c r="LJ21" s="979"/>
      <c r="LK21" s="979"/>
      <c r="LL21" s="979"/>
      <c r="LM21" s="979"/>
      <c r="LN21" s="979"/>
      <c r="LO21" s="979"/>
      <c r="LP21" s="979"/>
      <c r="LQ21" s="979"/>
      <c r="LR21" s="979"/>
      <c r="LS21" s="979"/>
      <c r="LT21" s="979"/>
      <c r="LU21" s="979"/>
      <c r="LV21" s="979"/>
      <c r="LW21" s="979"/>
      <c r="LX21" s="979"/>
      <c r="LY21" s="979"/>
      <c r="LZ21" s="979"/>
      <c r="MA21" s="979"/>
      <c r="MB21" s="979"/>
      <c r="MC21" s="979"/>
      <c r="MD21" s="979"/>
      <c r="ME21" s="979"/>
      <c r="MF21" s="979"/>
      <c r="MG21" s="979"/>
      <c r="MH21" s="979"/>
      <c r="MI21" s="979"/>
      <c r="MJ21" s="979"/>
      <c r="MK21" s="979"/>
      <c r="ML21" s="979"/>
      <c r="MM21" s="979"/>
      <c r="MN21" s="979"/>
      <c r="MO21" s="979"/>
      <c r="MP21" s="979"/>
      <c r="MQ21" s="979"/>
      <c r="MR21" s="979"/>
      <c r="MS21" s="979"/>
      <c r="MT21" s="979"/>
      <c r="MU21" s="979"/>
      <c r="MV21" s="979"/>
      <c r="MW21" s="979"/>
      <c r="MX21" s="979"/>
      <c r="MY21" s="979"/>
      <c r="MZ21" s="979"/>
      <c r="NA21" s="979"/>
      <c r="NB21" s="979"/>
      <c r="NC21" s="979"/>
      <c r="ND21" s="979"/>
      <c r="NE21" s="979"/>
      <c r="NF21" s="979"/>
      <c r="NG21" s="979"/>
      <c r="NH21" s="979"/>
      <c r="NI21" s="979"/>
      <c r="NJ21" s="979"/>
      <c r="NK21" s="979"/>
      <c r="NL21" s="979"/>
      <c r="NM21" s="979"/>
      <c r="NN21" s="979"/>
      <c r="NO21" s="979"/>
      <c r="NP21" s="979"/>
      <c r="NQ21" s="979"/>
      <c r="NR21" s="979"/>
      <c r="NS21" s="979"/>
      <c r="NT21" s="979"/>
      <c r="NU21" s="979"/>
      <c r="NV21" s="979"/>
      <c r="NW21" s="979"/>
      <c r="NX21" s="979"/>
      <c r="NY21" s="979"/>
      <c r="NZ21" s="979"/>
      <c r="OA21" s="979"/>
      <c r="OB21" s="979"/>
      <c r="OC21" s="979"/>
      <c r="OD21" s="979"/>
      <c r="OE21" s="979"/>
      <c r="OF21" s="979"/>
      <c r="OG21" s="979"/>
      <c r="OH21" s="979"/>
      <c r="OI21" s="979"/>
      <c r="OJ21" s="979"/>
    </row>
    <row r="24" spans="1:400" s="977" customFormat="1" x14ac:dyDescent="0.2">
      <c r="A24" s="1039"/>
      <c r="B24" s="1039"/>
      <c r="C24" s="1040"/>
      <c r="D24" s="1039"/>
      <c r="E24" s="1040"/>
      <c r="F24" s="1039"/>
      <c r="G24" s="1039"/>
      <c r="H24" s="979"/>
      <c r="I24" s="979"/>
      <c r="J24" s="979"/>
      <c r="K24" s="979"/>
      <c r="L24" s="979"/>
      <c r="M24" s="979"/>
      <c r="N24" s="979"/>
      <c r="O24" s="979"/>
      <c r="P24" s="979"/>
      <c r="Q24" s="979"/>
      <c r="R24" s="979"/>
      <c r="S24" s="979"/>
      <c r="T24" s="979"/>
      <c r="U24" s="979"/>
      <c r="AA24" s="978"/>
      <c r="DC24" s="979"/>
      <c r="DD24" s="979"/>
      <c r="DE24" s="979"/>
      <c r="DF24" s="979"/>
      <c r="DG24" s="979"/>
      <c r="DH24" s="979"/>
      <c r="DI24" s="979"/>
      <c r="DJ24" s="979"/>
      <c r="DK24" s="979"/>
      <c r="DL24" s="979"/>
      <c r="DM24" s="979"/>
      <c r="DN24" s="979"/>
      <c r="DO24" s="979"/>
      <c r="DP24" s="979"/>
      <c r="DQ24" s="979"/>
      <c r="DR24" s="979"/>
      <c r="DS24" s="979"/>
      <c r="DT24" s="979"/>
      <c r="DU24" s="979"/>
      <c r="DV24" s="979"/>
      <c r="DW24" s="979"/>
      <c r="DX24" s="979"/>
      <c r="DY24" s="979"/>
      <c r="DZ24" s="979"/>
      <c r="EA24" s="979"/>
      <c r="EB24" s="979"/>
      <c r="EC24" s="979"/>
      <c r="ED24" s="979"/>
      <c r="EE24" s="979"/>
      <c r="EF24" s="979"/>
      <c r="EG24" s="979"/>
      <c r="EH24" s="979"/>
      <c r="EI24" s="979"/>
      <c r="EJ24" s="979"/>
      <c r="EK24" s="979"/>
      <c r="EL24" s="979"/>
      <c r="EM24" s="979"/>
      <c r="EN24" s="979"/>
      <c r="EO24" s="979"/>
      <c r="EP24" s="979"/>
      <c r="EQ24" s="979"/>
      <c r="ER24" s="979"/>
      <c r="ES24" s="979"/>
      <c r="ET24" s="979"/>
      <c r="EU24" s="979"/>
      <c r="EV24" s="979"/>
      <c r="EW24" s="979"/>
      <c r="EX24" s="979"/>
      <c r="EY24" s="979"/>
      <c r="EZ24" s="979"/>
      <c r="FA24" s="979"/>
      <c r="FB24" s="979"/>
      <c r="FC24" s="979"/>
      <c r="FD24" s="979"/>
      <c r="FE24" s="979"/>
      <c r="FF24" s="979"/>
      <c r="FG24" s="979"/>
      <c r="FH24" s="979"/>
      <c r="FI24" s="979"/>
      <c r="FJ24" s="979"/>
      <c r="FK24" s="979"/>
      <c r="FL24" s="979"/>
      <c r="FM24" s="979"/>
      <c r="FN24" s="979"/>
      <c r="FO24" s="979"/>
      <c r="FP24" s="979"/>
      <c r="FQ24" s="979"/>
      <c r="FR24" s="979"/>
      <c r="FS24" s="979"/>
      <c r="FT24" s="979"/>
      <c r="FU24" s="979"/>
      <c r="FV24" s="979"/>
      <c r="FW24" s="979"/>
      <c r="FX24" s="979"/>
      <c r="FY24" s="979"/>
      <c r="FZ24" s="979"/>
      <c r="GA24" s="979"/>
      <c r="GB24" s="979"/>
      <c r="GC24" s="979"/>
      <c r="GD24" s="979"/>
      <c r="GE24" s="979"/>
      <c r="GF24" s="979"/>
      <c r="GG24" s="979"/>
      <c r="GH24" s="979"/>
      <c r="GI24" s="979"/>
      <c r="GJ24" s="979"/>
      <c r="GK24" s="979"/>
      <c r="GL24" s="979"/>
      <c r="GM24" s="979"/>
      <c r="GN24" s="979"/>
      <c r="GO24" s="979"/>
      <c r="GP24" s="979"/>
      <c r="GQ24" s="979"/>
      <c r="GR24" s="979"/>
      <c r="GS24" s="979"/>
      <c r="GT24" s="979"/>
      <c r="GU24" s="979"/>
      <c r="GV24" s="979"/>
      <c r="GW24" s="979"/>
      <c r="GX24" s="979"/>
      <c r="GY24" s="979"/>
      <c r="GZ24" s="979"/>
      <c r="HA24" s="979"/>
      <c r="HB24" s="979"/>
      <c r="HC24" s="979"/>
      <c r="HD24" s="979"/>
      <c r="HE24" s="979"/>
      <c r="HF24" s="979"/>
      <c r="HG24" s="979"/>
      <c r="HH24" s="979"/>
      <c r="HI24" s="979"/>
      <c r="HJ24" s="979"/>
      <c r="HK24" s="979"/>
      <c r="HL24" s="979"/>
      <c r="HM24" s="979"/>
      <c r="HN24" s="979"/>
      <c r="HO24" s="979"/>
      <c r="HP24" s="979"/>
      <c r="HQ24" s="979"/>
      <c r="HR24" s="979"/>
      <c r="HS24" s="979"/>
      <c r="HT24" s="979"/>
      <c r="HU24" s="979"/>
      <c r="HV24" s="979"/>
      <c r="HW24" s="979"/>
      <c r="HX24" s="979"/>
      <c r="HY24" s="979"/>
      <c r="HZ24" s="979"/>
      <c r="IA24" s="979"/>
      <c r="IB24" s="979"/>
      <c r="IC24" s="979"/>
      <c r="ID24" s="979"/>
      <c r="IE24" s="979"/>
      <c r="IF24" s="979"/>
      <c r="IG24" s="979"/>
      <c r="IH24" s="979"/>
      <c r="II24" s="979"/>
      <c r="IJ24" s="979"/>
      <c r="IK24" s="979"/>
      <c r="IL24" s="979"/>
      <c r="IM24" s="979"/>
      <c r="IN24" s="979"/>
      <c r="IO24" s="979"/>
      <c r="IP24" s="979"/>
      <c r="IQ24" s="979"/>
      <c r="IR24" s="979"/>
      <c r="IS24" s="979"/>
      <c r="IT24" s="979"/>
      <c r="IU24" s="979"/>
      <c r="IV24" s="979"/>
      <c r="IW24" s="979"/>
      <c r="IX24" s="979"/>
      <c r="IY24" s="979"/>
      <c r="IZ24" s="979"/>
      <c r="JA24" s="979"/>
      <c r="JB24" s="979"/>
      <c r="JC24" s="979"/>
      <c r="JD24" s="979"/>
      <c r="JE24" s="979"/>
      <c r="JF24" s="979"/>
      <c r="JG24" s="979"/>
      <c r="JH24" s="979"/>
      <c r="JI24" s="979"/>
      <c r="JJ24" s="979"/>
      <c r="JK24" s="979"/>
      <c r="JL24" s="979"/>
      <c r="JM24" s="979"/>
      <c r="JN24" s="979"/>
      <c r="JO24" s="979"/>
      <c r="JP24" s="979"/>
      <c r="JQ24" s="979"/>
      <c r="JR24" s="979"/>
      <c r="JS24" s="979"/>
      <c r="JT24" s="979"/>
      <c r="JU24" s="979"/>
      <c r="JV24" s="979"/>
      <c r="JW24" s="979"/>
      <c r="JX24" s="979"/>
      <c r="JY24" s="979"/>
      <c r="JZ24" s="979"/>
      <c r="KA24" s="979"/>
      <c r="KB24" s="979"/>
      <c r="KC24" s="979"/>
      <c r="KD24" s="979"/>
      <c r="KE24" s="979"/>
      <c r="KF24" s="979"/>
      <c r="KG24" s="979"/>
      <c r="KH24" s="979"/>
      <c r="KI24" s="979"/>
      <c r="KJ24" s="979"/>
      <c r="KK24" s="979"/>
      <c r="KL24" s="979"/>
      <c r="KM24" s="979"/>
      <c r="KN24" s="979"/>
      <c r="KO24" s="979"/>
      <c r="KP24" s="979"/>
      <c r="KQ24" s="979"/>
      <c r="KR24" s="979"/>
      <c r="KS24" s="979"/>
      <c r="KT24" s="979"/>
      <c r="KU24" s="979"/>
      <c r="KV24" s="979"/>
      <c r="KW24" s="979"/>
      <c r="KX24" s="979"/>
      <c r="KY24" s="979"/>
      <c r="KZ24" s="979"/>
      <c r="LA24" s="979"/>
      <c r="LB24" s="979"/>
      <c r="LC24" s="979"/>
      <c r="LD24" s="979"/>
      <c r="LE24" s="979"/>
      <c r="LF24" s="979"/>
      <c r="LG24" s="979"/>
      <c r="LH24" s="979"/>
      <c r="LI24" s="979"/>
      <c r="LJ24" s="979"/>
      <c r="LK24" s="979"/>
      <c r="LL24" s="979"/>
      <c r="LM24" s="979"/>
      <c r="LN24" s="979"/>
      <c r="LO24" s="979"/>
      <c r="LP24" s="979"/>
      <c r="LQ24" s="979"/>
      <c r="LR24" s="979"/>
      <c r="LS24" s="979"/>
      <c r="LT24" s="979"/>
      <c r="LU24" s="979"/>
      <c r="LV24" s="979"/>
      <c r="LW24" s="979"/>
      <c r="LX24" s="979"/>
      <c r="LY24" s="979"/>
      <c r="LZ24" s="979"/>
      <c r="MA24" s="979"/>
      <c r="MB24" s="979"/>
      <c r="MC24" s="979"/>
      <c r="MD24" s="979"/>
      <c r="ME24" s="979"/>
      <c r="MF24" s="979"/>
      <c r="MG24" s="979"/>
      <c r="MH24" s="979"/>
      <c r="MI24" s="979"/>
      <c r="MJ24" s="979"/>
      <c r="MK24" s="979"/>
      <c r="ML24" s="979"/>
      <c r="MM24" s="979"/>
      <c r="MN24" s="979"/>
      <c r="MO24" s="979"/>
      <c r="MP24" s="979"/>
      <c r="MQ24" s="979"/>
      <c r="MR24" s="979"/>
      <c r="MS24" s="979"/>
      <c r="MT24" s="979"/>
      <c r="MU24" s="979"/>
      <c r="MV24" s="979"/>
      <c r="MW24" s="979"/>
      <c r="MX24" s="979"/>
      <c r="MY24" s="979"/>
      <c r="MZ24" s="979"/>
      <c r="NA24" s="979"/>
      <c r="NB24" s="979"/>
      <c r="NC24" s="979"/>
      <c r="ND24" s="979"/>
      <c r="NE24" s="979"/>
      <c r="NF24" s="979"/>
      <c r="NG24" s="979"/>
      <c r="NH24" s="979"/>
      <c r="NI24" s="979"/>
      <c r="NJ24" s="979"/>
      <c r="NK24" s="979"/>
      <c r="NL24" s="979"/>
      <c r="NM24" s="979"/>
      <c r="NN24" s="979"/>
      <c r="NO24" s="979"/>
      <c r="NP24" s="979"/>
      <c r="NQ24" s="979"/>
      <c r="NR24" s="979"/>
      <c r="NS24" s="979"/>
      <c r="NT24" s="979"/>
      <c r="NU24" s="979"/>
      <c r="NV24" s="979"/>
      <c r="NW24" s="979"/>
      <c r="NX24" s="979"/>
      <c r="NY24" s="979"/>
      <c r="NZ24" s="979"/>
      <c r="OA24" s="979"/>
      <c r="OB24" s="979"/>
      <c r="OC24" s="979"/>
      <c r="OD24" s="979"/>
      <c r="OE24" s="979"/>
      <c r="OF24" s="979"/>
      <c r="OG24" s="979"/>
      <c r="OH24" s="979"/>
      <c r="OI24" s="979"/>
      <c r="OJ24" s="979"/>
    </row>
    <row r="25" spans="1:400" s="977" customFormat="1" x14ac:dyDescent="0.2">
      <c r="A25" s="1039"/>
      <c r="B25" s="1039"/>
      <c r="C25" s="1040"/>
      <c r="D25" s="1039"/>
      <c r="E25" s="1040"/>
      <c r="F25" s="1039"/>
      <c r="G25" s="1039"/>
      <c r="H25" s="979"/>
      <c r="I25" s="979"/>
      <c r="J25" s="979"/>
      <c r="K25" s="979"/>
      <c r="L25" s="979"/>
      <c r="M25" s="979"/>
      <c r="N25" s="979"/>
      <c r="O25" s="979"/>
      <c r="P25" s="979"/>
      <c r="Q25" s="979"/>
      <c r="R25" s="979"/>
      <c r="S25" s="979"/>
      <c r="T25" s="979"/>
      <c r="U25" s="979"/>
      <c r="AA25" s="978"/>
      <c r="DC25" s="979"/>
      <c r="DD25" s="979"/>
      <c r="DE25" s="979"/>
      <c r="DF25" s="979"/>
      <c r="DG25" s="979"/>
      <c r="DH25" s="979"/>
      <c r="DI25" s="979"/>
      <c r="DJ25" s="979"/>
      <c r="DK25" s="979"/>
      <c r="DL25" s="979"/>
      <c r="DM25" s="979"/>
      <c r="DN25" s="979"/>
      <c r="DO25" s="979"/>
      <c r="DP25" s="979"/>
      <c r="DQ25" s="979"/>
      <c r="DR25" s="979"/>
      <c r="DS25" s="979"/>
      <c r="DT25" s="979"/>
      <c r="DU25" s="979"/>
      <c r="DV25" s="979"/>
      <c r="DW25" s="979"/>
      <c r="DX25" s="979"/>
      <c r="DY25" s="979"/>
      <c r="DZ25" s="979"/>
      <c r="EA25" s="979"/>
      <c r="EB25" s="979"/>
      <c r="EC25" s="979"/>
      <c r="ED25" s="979"/>
      <c r="EE25" s="979"/>
      <c r="EF25" s="979"/>
      <c r="EG25" s="979"/>
      <c r="EH25" s="979"/>
      <c r="EI25" s="979"/>
      <c r="EJ25" s="979"/>
      <c r="EK25" s="979"/>
      <c r="EL25" s="979"/>
      <c r="EM25" s="979"/>
      <c r="EN25" s="979"/>
      <c r="EO25" s="979"/>
      <c r="EP25" s="979"/>
      <c r="EQ25" s="979"/>
      <c r="ER25" s="979"/>
      <c r="ES25" s="979"/>
      <c r="ET25" s="979"/>
      <c r="EU25" s="979"/>
      <c r="EV25" s="979"/>
      <c r="EW25" s="979"/>
      <c r="EX25" s="979"/>
      <c r="EY25" s="979"/>
      <c r="EZ25" s="979"/>
      <c r="FA25" s="979"/>
      <c r="FB25" s="979"/>
      <c r="FC25" s="979"/>
      <c r="FD25" s="979"/>
      <c r="FE25" s="979"/>
      <c r="FF25" s="979"/>
      <c r="FG25" s="979"/>
      <c r="FH25" s="979"/>
      <c r="FI25" s="979"/>
      <c r="FJ25" s="979"/>
      <c r="FK25" s="979"/>
      <c r="FL25" s="979"/>
      <c r="FM25" s="979"/>
      <c r="FN25" s="979"/>
      <c r="FO25" s="979"/>
      <c r="FP25" s="979"/>
      <c r="FQ25" s="979"/>
      <c r="FR25" s="979"/>
      <c r="FS25" s="979"/>
      <c r="FT25" s="979"/>
      <c r="FU25" s="979"/>
      <c r="FV25" s="979"/>
      <c r="FW25" s="979"/>
      <c r="FX25" s="979"/>
      <c r="FY25" s="979"/>
      <c r="FZ25" s="979"/>
      <c r="GA25" s="979"/>
      <c r="GB25" s="979"/>
      <c r="GC25" s="979"/>
      <c r="GD25" s="979"/>
      <c r="GE25" s="979"/>
      <c r="GF25" s="979"/>
      <c r="GG25" s="979"/>
      <c r="GH25" s="979"/>
      <c r="GI25" s="979"/>
      <c r="GJ25" s="979"/>
      <c r="GK25" s="979"/>
      <c r="GL25" s="979"/>
      <c r="GM25" s="979"/>
      <c r="GN25" s="979"/>
      <c r="GO25" s="979"/>
      <c r="GP25" s="979"/>
      <c r="GQ25" s="979"/>
      <c r="GR25" s="979"/>
      <c r="GS25" s="979"/>
      <c r="GT25" s="979"/>
      <c r="GU25" s="979"/>
      <c r="GV25" s="979"/>
      <c r="GW25" s="979"/>
      <c r="GX25" s="979"/>
      <c r="GY25" s="979"/>
      <c r="GZ25" s="979"/>
      <c r="HA25" s="979"/>
      <c r="HB25" s="979"/>
      <c r="HC25" s="979"/>
      <c r="HD25" s="979"/>
      <c r="HE25" s="979"/>
      <c r="HF25" s="979"/>
      <c r="HG25" s="979"/>
      <c r="HH25" s="979"/>
      <c r="HI25" s="979"/>
      <c r="HJ25" s="979"/>
      <c r="HK25" s="979"/>
      <c r="HL25" s="979"/>
      <c r="HM25" s="979"/>
      <c r="HN25" s="979"/>
      <c r="HO25" s="979"/>
      <c r="HP25" s="979"/>
      <c r="HQ25" s="979"/>
      <c r="HR25" s="979"/>
      <c r="HS25" s="979"/>
      <c r="HT25" s="979"/>
      <c r="HU25" s="979"/>
      <c r="HV25" s="979"/>
      <c r="HW25" s="979"/>
      <c r="HX25" s="979"/>
      <c r="HY25" s="979"/>
      <c r="HZ25" s="979"/>
      <c r="IA25" s="979"/>
      <c r="IB25" s="979"/>
      <c r="IC25" s="979"/>
      <c r="ID25" s="979"/>
      <c r="IE25" s="979"/>
      <c r="IF25" s="979"/>
      <c r="IG25" s="979"/>
      <c r="IH25" s="979"/>
      <c r="II25" s="979"/>
      <c r="IJ25" s="979"/>
      <c r="IK25" s="979"/>
      <c r="IL25" s="979"/>
      <c r="IM25" s="979"/>
      <c r="IN25" s="979"/>
      <c r="IO25" s="979"/>
      <c r="IP25" s="979"/>
      <c r="IQ25" s="979"/>
      <c r="IR25" s="979"/>
      <c r="IS25" s="979"/>
      <c r="IT25" s="979"/>
      <c r="IU25" s="979"/>
      <c r="IV25" s="979"/>
      <c r="IW25" s="979"/>
      <c r="IX25" s="979"/>
      <c r="IY25" s="979"/>
      <c r="IZ25" s="979"/>
      <c r="JA25" s="979"/>
      <c r="JB25" s="979"/>
      <c r="JC25" s="979"/>
      <c r="JD25" s="979"/>
      <c r="JE25" s="979"/>
      <c r="JF25" s="979"/>
      <c r="JG25" s="979"/>
      <c r="JH25" s="979"/>
      <c r="JI25" s="979"/>
      <c r="JJ25" s="979"/>
      <c r="JK25" s="979"/>
      <c r="JL25" s="979"/>
      <c r="JM25" s="979"/>
      <c r="JN25" s="979"/>
      <c r="JO25" s="979"/>
      <c r="JP25" s="979"/>
      <c r="JQ25" s="979"/>
      <c r="JR25" s="979"/>
      <c r="JS25" s="979"/>
      <c r="JT25" s="979"/>
      <c r="JU25" s="979"/>
      <c r="JV25" s="979"/>
      <c r="JW25" s="979"/>
      <c r="JX25" s="979"/>
      <c r="JY25" s="979"/>
      <c r="JZ25" s="979"/>
      <c r="KA25" s="979"/>
      <c r="KB25" s="979"/>
      <c r="KC25" s="979"/>
      <c r="KD25" s="979"/>
      <c r="KE25" s="979"/>
      <c r="KF25" s="979"/>
      <c r="KG25" s="979"/>
      <c r="KH25" s="979"/>
      <c r="KI25" s="979"/>
      <c r="KJ25" s="979"/>
      <c r="KK25" s="979"/>
      <c r="KL25" s="979"/>
      <c r="KM25" s="979"/>
      <c r="KN25" s="979"/>
      <c r="KO25" s="979"/>
      <c r="KP25" s="979"/>
      <c r="KQ25" s="979"/>
      <c r="KR25" s="979"/>
      <c r="KS25" s="979"/>
      <c r="KT25" s="979"/>
      <c r="KU25" s="979"/>
      <c r="KV25" s="979"/>
      <c r="KW25" s="979"/>
      <c r="KX25" s="979"/>
      <c r="KY25" s="979"/>
      <c r="KZ25" s="979"/>
      <c r="LA25" s="979"/>
      <c r="LB25" s="979"/>
      <c r="LC25" s="979"/>
      <c r="LD25" s="979"/>
      <c r="LE25" s="979"/>
      <c r="LF25" s="979"/>
      <c r="LG25" s="979"/>
      <c r="LH25" s="979"/>
      <c r="LI25" s="979"/>
      <c r="LJ25" s="979"/>
      <c r="LK25" s="979"/>
      <c r="LL25" s="979"/>
      <c r="LM25" s="979"/>
      <c r="LN25" s="979"/>
      <c r="LO25" s="979"/>
      <c r="LP25" s="979"/>
      <c r="LQ25" s="979"/>
      <c r="LR25" s="979"/>
      <c r="LS25" s="979"/>
      <c r="LT25" s="979"/>
      <c r="LU25" s="979"/>
      <c r="LV25" s="979"/>
      <c r="LW25" s="979"/>
      <c r="LX25" s="979"/>
      <c r="LY25" s="979"/>
      <c r="LZ25" s="979"/>
      <c r="MA25" s="979"/>
      <c r="MB25" s="979"/>
      <c r="MC25" s="979"/>
      <c r="MD25" s="979"/>
      <c r="ME25" s="979"/>
      <c r="MF25" s="979"/>
      <c r="MG25" s="979"/>
      <c r="MH25" s="979"/>
      <c r="MI25" s="979"/>
      <c r="MJ25" s="979"/>
      <c r="MK25" s="979"/>
      <c r="ML25" s="979"/>
      <c r="MM25" s="979"/>
      <c r="MN25" s="979"/>
      <c r="MO25" s="979"/>
      <c r="MP25" s="979"/>
      <c r="MQ25" s="979"/>
      <c r="MR25" s="979"/>
      <c r="MS25" s="979"/>
      <c r="MT25" s="979"/>
      <c r="MU25" s="979"/>
      <c r="MV25" s="979"/>
      <c r="MW25" s="979"/>
      <c r="MX25" s="979"/>
      <c r="MY25" s="979"/>
      <c r="MZ25" s="979"/>
      <c r="NA25" s="979"/>
      <c r="NB25" s="979"/>
      <c r="NC25" s="979"/>
      <c r="ND25" s="979"/>
      <c r="NE25" s="979"/>
      <c r="NF25" s="979"/>
      <c r="NG25" s="979"/>
      <c r="NH25" s="979"/>
      <c r="NI25" s="979"/>
      <c r="NJ25" s="979"/>
      <c r="NK25" s="979"/>
      <c r="NL25" s="979"/>
      <c r="NM25" s="979"/>
      <c r="NN25" s="979"/>
      <c r="NO25" s="979"/>
      <c r="NP25" s="979"/>
      <c r="NQ25" s="979"/>
      <c r="NR25" s="979"/>
      <c r="NS25" s="979"/>
      <c r="NT25" s="979"/>
      <c r="NU25" s="979"/>
      <c r="NV25" s="979"/>
      <c r="NW25" s="979"/>
      <c r="NX25" s="979"/>
      <c r="NY25" s="979"/>
      <c r="NZ25" s="979"/>
      <c r="OA25" s="979"/>
      <c r="OB25" s="979"/>
      <c r="OC25" s="979"/>
      <c r="OD25" s="979"/>
      <c r="OE25" s="979"/>
      <c r="OF25" s="979"/>
      <c r="OG25" s="979"/>
      <c r="OH25" s="979"/>
      <c r="OI25" s="979"/>
      <c r="OJ25" s="979"/>
    </row>
  </sheetData>
  <autoFilter ref="P1:P25"/>
  <dataConsolidate/>
  <mergeCells count="49">
    <mergeCell ref="A1:A6"/>
    <mergeCell ref="B1:B6"/>
    <mergeCell ref="C1:U6"/>
    <mergeCell ref="AE5:AG5"/>
    <mergeCell ref="A7:F7"/>
    <mergeCell ref="I7:U7"/>
    <mergeCell ref="N12:N13"/>
    <mergeCell ref="A8:U8"/>
    <mergeCell ref="A9:B9"/>
    <mergeCell ref="D9:E9"/>
    <mergeCell ref="G9:H9"/>
    <mergeCell ref="I9:J9"/>
    <mergeCell ref="D12:D14"/>
    <mergeCell ref="E12:E14"/>
    <mergeCell ref="F12:F13"/>
    <mergeCell ref="G12:G13"/>
    <mergeCell ref="H12:H13"/>
    <mergeCell ref="I12:I13"/>
    <mergeCell ref="J12:J13"/>
    <mergeCell ref="K12:K13"/>
    <mergeCell ref="L12:L13"/>
    <mergeCell ref="M12:M13"/>
    <mergeCell ref="U12:U13"/>
    <mergeCell ref="D16:D17"/>
    <mergeCell ref="E16:E17"/>
    <mergeCell ref="F16:F17"/>
    <mergeCell ref="G16:G17"/>
    <mergeCell ref="H16:H17"/>
    <mergeCell ref="I16:I17"/>
    <mergeCell ref="J16:J17"/>
    <mergeCell ref="K16:K17"/>
    <mergeCell ref="L16:L17"/>
    <mergeCell ref="O12:O13"/>
    <mergeCell ref="P12:P13"/>
    <mergeCell ref="Q12:Q13"/>
    <mergeCell ref="R12:R13"/>
    <mergeCell ref="S12:S13"/>
    <mergeCell ref="T12:T13"/>
    <mergeCell ref="S16:S17"/>
    <mergeCell ref="T16:T17"/>
    <mergeCell ref="U16:U17"/>
    <mergeCell ref="M21:N21"/>
    <mergeCell ref="S21:T21"/>
    <mergeCell ref="M16:M17"/>
    <mergeCell ref="N16:N17"/>
    <mergeCell ref="O16:O17"/>
    <mergeCell ref="P16:P17"/>
    <mergeCell ref="Q16:Q17"/>
    <mergeCell ref="R16:R17"/>
  </mergeCells>
  <conditionalFormatting sqref="P10">
    <cfRule type="cellIs" dxfId="289" priority="17" stopIfTrue="1" operator="between">
      <formula>0.9</formula>
      <formula>1</formula>
    </cfRule>
    <cfRule type="cellIs" dxfId="288" priority="18" stopIfTrue="1" operator="between">
      <formula>0.5</formula>
      <formula>0.89</formula>
    </cfRule>
    <cfRule type="cellIs" dxfId="287" priority="19" stopIfTrue="1" operator="between">
      <formula>0.2</formula>
      <formula>0.49</formula>
    </cfRule>
    <cfRule type="cellIs" dxfId="286" priority="20" stopIfTrue="1" operator="between">
      <formula>0</formula>
      <formula>0.19</formula>
    </cfRule>
  </conditionalFormatting>
  <conditionalFormatting sqref="P11:P12 P14:P16 P18:P20">
    <cfRule type="cellIs" dxfId="285" priority="9" operator="between">
      <formula>0.19</formula>
      <formula>0</formula>
    </cfRule>
    <cfRule type="cellIs" dxfId="284" priority="10" operator="between">
      <formula>0.49</formula>
      <formula>0.2</formula>
    </cfRule>
    <cfRule type="cellIs" dxfId="283" priority="11" operator="between">
      <formula>0.89</formula>
      <formula>0.5</formula>
    </cfRule>
  </conditionalFormatting>
  <conditionalFormatting sqref="N11:N12 N14:N16 N18:N20">
    <cfRule type="containsText" dxfId="282" priority="15" operator="containsText" text="Alerta">
      <formula>NOT(ISERROR(SEARCH("Alerta",N11)))</formula>
    </cfRule>
    <cfRule type="containsText" dxfId="281" priority="16" operator="containsText" text="En tiempo">
      <formula>NOT(ISERROR(SEARCH("En tiempo",N11)))</formula>
    </cfRule>
  </conditionalFormatting>
  <conditionalFormatting sqref="R11:R12 R14:R16 R18:R20">
    <cfRule type="containsText" dxfId="280" priority="13" operator="containsText" text="Incumple">
      <formula>NOT(ISERROR(SEARCH("Incumple",R11)))</formula>
    </cfRule>
    <cfRule type="containsText" dxfId="279" priority="14" operator="containsText" text="Cumple">
      <formula>NOT(ISERROR(SEARCH("Cumple",R11)))</formula>
    </cfRule>
  </conditionalFormatting>
  <conditionalFormatting sqref="P11:P12 P14:P16 P18:P20">
    <cfRule type="cellIs" dxfId="278" priority="12" operator="between">
      <formula>1</formula>
      <formula>0.9</formula>
    </cfRule>
  </conditionalFormatting>
  <conditionalFormatting sqref="P21">
    <cfRule type="cellIs" dxfId="277" priority="8" operator="between">
      <formula>1</formula>
      <formula>0.9</formula>
    </cfRule>
  </conditionalFormatting>
  <conditionalFormatting sqref="P21">
    <cfRule type="cellIs" dxfId="276" priority="5" operator="between">
      <formula>0.19</formula>
      <formula>0</formula>
    </cfRule>
    <cfRule type="cellIs" dxfId="275" priority="6" operator="between">
      <formula>0.49</formula>
      <formula>0.2</formula>
    </cfRule>
    <cfRule type="cellIs" dxfId="274" priority="7" operator="between">
      <formula>0.89</formula>
      <formula>0.5</formula>
    </cfRule>
  </conditionalFormatting>
  <conditionalFormatting sqref="R21">
    <cfRule type="cellIs" dxfId="273" priority="4" operator="between">
      <formula>1</formula>
      <formula>0.9</formula>
    </cfRule>
  </conditionalFormatting>
  <conditionalFormatting sqref="R21">
    <cfRule type="cellIs" dxfId="272" priority="1" operator="between">
      <formula>0.19</formula>
      <formula>0</formula>
    </cfRule>
    <cfRule type="cellIs" dxfId="271" priority="2" operator="between">
      <formula>0.49</formula>
      <formula>0.2</formula>
    </cfRule>
    <cfRule type="cellIs" dxfId="270" priority="3" operator="between">
      <formula>0.89</formula>
      <formula>0.5</formula>
    </cfRule>
  </conditionalFormatting>
  <dataValidations count="1">
    <dataValidation type="list" allowBlank="1" showInputMessage="1" showErrorMessage="1" sqref="B11:B21">
      <formula1>INDIRECT(A11)</formula1>
    </dataValidation>
  </dataValidations>
  <pageMargins left="0.19685039370078741" right="0.15748031496062992" top="0.6692913385826772" bottom="0.39370078740157483" header="0.27559055118110237" footer="0.31496062992125984"/>
  <pageSetup paperSize="125" scale="45" fitToWidth="2" fitToHeight="2"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[14]Datos!#REF!</xm:f>
          </x14:formula1>
          <xm:sqref>A11:A21 J21:L21</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W24"/>
  <sheetViews>
    <sheetView zoomScale="70" zoomScaleNormal="70" workbookViewId="0">
      <selection sqref="A1:S6"/>
    </sheetView>
  </sheetViews>
  <sheetFormatPr baseColWidth="10" defaultColWidth="10.85546875" defaultRowHeight="15" x14ac:dyDescent="0.25"/>
  <cols>
    <col min="1" max="1" width="15" style="1041" customWidth="1"/>
    <col min="2" max="2" width="16.42578125" style="1041" customWidth="1"/>
    <col min="3" max="3" width="52.5703125" style="1041" customWidth="1"/>
    <col min="4" max="4" width="27.28515625" style="1041" customWidth="1"/>
    <col min="5" max="5" width="45.28515625" style="1041" customWidth="1"/>
    <col min="6" max="6" width="38.140625" style="1041" customWidth="1"/>
    <col min="7" max="7" width="30.7109375" style="1041" customWidth="1"/>
    <col min="8" max="8" width="18.5703125" style="1041" customWidth="1"/>
    <col min="9" max="9" width="20.42578125" style="1041" customWidth="1"/>
    <col min="10" max="10" width="26.140625" style="1086" customWidth="1"/>
    <col min="11" max="11" width="17" style="1041" customWidth="1"/>
    <col min="12" max="12" width="20.42578125" style="1041" customWidth="1"/>
    <col min="13" max="13" width="23.42578125" style="1041" bestFit="1" customWidth="1"/>
    <col min="14" max="14" width="23.42578125" style="1041" customWidth="1"/>
    <col min="15" max="15" width="15.5703125" style="1041" customWidth="1"/>
    <col min="16" max="16" width="17" style="1041" customWidth="1"/>
    <col min="17" max="17" width="11.42578125" style="1041" hidden="1" customWidth="1"/>
    <col min="18" max="18" width="17.42578125" style="1041" hidden="1" customWidth="1"/>
    <col min="19" max="19" width="28.85546875" style="1041" customWidth="1"/>
    <col min="20" max="20" width="15.140625" style="1041" customWidth="1"/>
    <col min="21" max="21" width="50.5703125" style="1041" customWidth="1"/>
    <col min="22" max="22" width="44.7109375" style="1041" customWidth="1"/>
    <col min="23" max="23" width="44.42578125" style="1041" customWidth="1"/>
    <col min="24" max="16384" width="10.85546875" style="1041"/>
  </cols>
  <sheetData>
    <row r="1" spans="1:23" ht="15" customHeight="1" x14ac:dyDescent="0.25">
      <c r="A1" s="2006" t="s">
        <v>2397</v>
      </c>
      <c r="B1" s="2007"/>
      <c r="C1" s="2007"/>
      <c r="D1" s="2007"/>
      <c r="E1" s="2007"/>
      <c r="F1" s="2007"/>
      <c r="G1" s="2007"/>
      <c r="H1" s="2007"/>
      <c r="I1" s="2007"/>
      <c r="J1" s="2007"/>
      <c r="K1" s="2007"/>
      <c r="L1" s="2007"/>
      <c r="M1" s="2007"/>
      <c r="N1" s="2007"/>
      <c r="O1" s="2007"/>
      <c r="P1" s="2007"/>
      <c r="Q1" s="2007"/>
      <c r="R1" s="2007"/>
      <c r="S1" s="2008"/>
      <c r="T1" s="2015"/>
      <c r="U1" s="2015"/>
      <c r="V1" s="2015"/>
      <c r="W1" s="2015"/>
    </row>
    <row r="2" spans="1:23" ht="15" customHeight="1" x14ac:dyDescent="0.25">
      <c r="A2" s="2009"/>
      <c r="B2" s="2010"/>
      <c r="C2" s="2010"/>
      <c r="D2" s="2010"/>
      <c r="E2" s="2010"/>
      <c r="F2" s="2010"/>
      <c r="G2" s="2010"/>
      <c r="H2" s="2010"/>
      <c r="I2" s="2010"/>
      <c r="J2" s="2010"/>
      <c r="K2" s="2010"/>
      <c r="L2" s="2010"/>
      <c r="M2" s="2010"/>
      <c r="N2" s="2010"/>
      <c r="O2" s="2010"/>
      <c r="P2" s="2010"/>
      <c r="Q2" s="2010"/>
      <c r="R2" s="2010"/>
      <c r="S2" s="2011"/>
      <c r="T2" s="2015"/>
      <c r="U2" s="2015"/>
      <c r="V2" s="2015"/>
      <c r="W2" s="2015"/>
    </row>
    <row r="3" spans="1:23" ht="15" customHeight="1" x14ac:dyDescent="0.25">
      <c r="A3" s="2009"/>
      <c r="B3" s="2010"/>
      <c r="C3" s="2010"/>
      <c r="D3" s="2010"/>
      <c r="E3" s="2010"/>
      <c r="F3" s="2010"/>
      <c r="G3" s="2010"/>
      <c r="H3" s="2010"/>
      <c r="I3" s="2010"/>
      <c r="J3" s="2010"/>
      <c r="K3" s="2010"/>
      <c r="L3" s="2010"/>
      <c r="M3" s="2010"/>
      <c r="N3" s="2010"/>
      <c r="O3" s="2010"/>
      <c r="P3" s="2010"/>
      <c r="Q3" s="2010"/>
      <c r="R3" s="2010"/>
      <c r="S3" s="2011"/>
      <c r="T3" s="2015"/>
      <c r="U3" s="2015"/>
      <c r="V3" s="2015"/>
      <c r="W3" s="2015"/>
    </row>
    <row r="4" spans="1:23" ht="15" customHeight="1" x14ac:dyDescent="0.25">
      <c r="A4" s="2009"/>
      <c r="B4" s="2010"/>
      <c r="C4" s="2010"/>
      <c r="D4" s="2010"/>
      <c r="E4" s="2010"/>
      <c r="F4" s="2010"/>
      <c r="G4" s="2010"/>
      <c r="H4" s="2010"/>
      <c r="I4" s="2010"/>
      <c r="J4" s="2010"/>
      <c r="K4" s="2010"/>
      <c r="L4" s="2010"/>
      <c r="M4" s="2010"/>
      <c r="N4" s="2010"/>
      <c r="O4" s="2010"/>
      <c r="P4" s="2010"/>
      <c r="Q4" s="2010"/>
      <c r="R4" s="2010"/>
      <c r="S4" s="2011"/>
      <c r="T4" s="2015"/>
      <c r="U4" s="2015"/>
      <c r="V4" s="2015"/>
      <c r="W4" s="2015"/>
    </row>
    <row r="5" spans="1:23" ht="15" customHeight="1" x14ac:dyDescent="0.25">
      <c r="A5" s="2009"/>
      <c r="B5" s="2010"/>
      <c r="C5" s="2010"/>
      <c r="D5" s="2010"/>
      <c r="E5" s="2010"/>
      <c r="F5" s="2010"/>
      <c r="G5" s="2010"/>
      <c r="H5" s="2010"/>
      <c r="I5" s="2010"/>
      <c r="J5" s="2010"/>
      <c r="K5" s="2010"/>
      <c r="L5" s="2010"/>
      <c r="M5" s="2010"/>
      <c r="N5" s="2010"/>
      <c r="O5" s="2010"/>
      <c r="P5" s="2010"/>
      <c r="Q5" s="2010"/>
      <c r="R5" s="2010"/>
      <c r="S5" s="2011"/>
      <c r="T5" s="2015"/>
      <c r="U5" s="2015"/>
      <c r="V5" s="2015"/>
      <c r="W5" s="2015"/>
    </row>
    <row r="6" spans="1:23" ht="15" customHeight="1" x14ac:dyDescent="0.25">
      <c r="A6" s="2012"/>
      <c r="B6" s="2013"/>
      <c r="C6" s="2013"/>
      <c r="D6" s="2013"/>
      <c r="E6" s="2013"/>
      <c r="F6" s="2013"/>
      <c r="G6" s="2013"/>
      <c r="H6" s="2013"/>
      <c r="I6" s="2013"/>
      <c r="J6" s="2013"/>
      <c r="K6" s="2013"/>
      <c r="L6" s="2013"/>
      <c r="M6" s="2013"/>
      <c r="N6" s="2013"/>
      <c r="O6" s="2013"/>
      <c r="P6" s="2013"/>
      <c r="Q6" s="2013"/>
      <c r="R6" s="2013"/>
      <c r="S6" s="2014"/>
      <c r="T6" s="2015"/>
      <c r="U6" s="2015"/>
      <c r="V6" s="2015"/>
      <c r="W6" s="2015"/>
    </row>
    <row r="7" spans="1:23" ht="15.75" customHeight="1" x14ac:dyDescent="0.25">
      <c r="A7" s="2016" t="s">
        <v>70</v>
      </c>
      <c r="B7" s="2017"/>
      <c r="C7" s="2017"/>
      <c r="D7" s="2017"/>
      <c r="E7" s="2017"/>
      <c r="F7" s="2017"/>
      <c r="G7" s="2017"/>
      <c r="H7" s="2018"/>
      <c r="I7" s="1042" t="s">
        <v>69</v>
      </c>
      <c r="J7" s="1042">
        <v>1</v>
      </c>
      <c r="K7" s="2016" t="s">
        <v>68</v>
      </c>
      <c r="L7" s="2017"/>
      <c r="M7" s="2017"/>
      <c r="N7" s="2017"/>
      <c r="O7" s="2017"/>
      <c r="P7" s="2017"/>
      <c r="Q7" s="2017"/>
      <c r="R7" s="2017"/>
      <c r="S7" s="2018"/>
      <c r="T7" s="2015"/>
      <c r="U7" s="2015"/>
      <c r="V7" s="2015"/>
      <c r="W7" s="2015"/>
    </row>
    <row r="8" spans="1:23" ht="41.25" customHeight="1" x14ac:dyDescent="0.25">
      <c r="A8" s="2016" t="s">
        <v>67</v>
      </c>
      <c r="B8" s="2017"/>
      <c r="C8" s="2017"/>
      <c r="D8" s="2017"/>
      <c r="E8" s="2017"/>
      <c r="F8" s="2017"/>
      <c r="G8" s="2017"/>
      <c r="H8" s="2017"/>
      <c r="I8" s="2017"/>
      <c r="J8" s="2017"/>
      <c r="K8" s="2017"/>
      <c r="L8" s="2017"/>
      <c r="M8" s="2017"/>
      <c r="N8" s="2017"/>
      <c r="O8" s="2017"/>
      <c r="P8" s="2017"/>
      <c r="Q8" s="2017"/>
      <c r="R8" s="1042" t="s">
        <v>1826</v>
      </c>
      <c r="S8" s="1043"/>
      <c r="T8" s="2015"/>
      <c r="U8" s="2015"/>
      <c r="V8" s="2015"/>
      <c r="W8" s="2015"/>
    </row>
    <row r="9" spans="1:23" ht="75" x14ac:dyDescent="0.25">
      <c r="A9" s="1044" t="s">
        <v>61</v>
      </c>
      <c r="B9" s="1045"/>
      <c r="C9" s="1044" t="s">
        <v>60</v>
      </c>
      <c r="D9" s="1044" t="s">
        <v>59</v>
      </c>
      <c r="E9" s="1044" t="s">
        <v>58</v>
      </c>
      <c r="F9" s="1044" t="s">
        <v>57</v>
      </c>
      <c r="G9" s="1044" t="s">
        <v>1779</v>
      </c>
      <c r="H9" s="1044" t="s">
        <v>56</v>
      </c>
      <c r="I9" s="1044" t="s">
        <v>55</v>
      </c>
      <c r="J9" s="1044" t="s">
        <v>54</v>
      </c>
      <c r="K9" s="1044" t="s">
        <v>53</v>
      </c>
      <c r="L9" s="1044" t="s">
        <v>52</v>
      </c>
      <c r="M9" s="1044" t="s">
        <v>1827</v>
      </c>
      <c r="N9" s="1044" t="s">
        <v>1850</v>
      </c>
      <c r="O9" s="1044" t="s">
        <v>90</v>
      </c>
      <c r="P9" s="1044" t="s">
        <v>91</v>
      </c>
      <c r="Q9" s="1044" t="s">
        <v>92</v>
      </c>
      <c r="R9" s="842" t="s">
        <v>93</v>
      </c>
      <c r="S9" s="842" t="s">
        <v>1828</v>
      </c>
      <c r="T9" s="842" t="s">
        <v>46</v>
      </c>
      <c r="U9" s="842" t="s">
        <v>860</v>
      </c>
      <c r="V9" s="841" t="s">
        <v>44</v>
      </c>
      <c r="W9" s="841" t="s">
        <v>43</v>
      </c>
    </row>
    <row r="10" spans="1:23" ht="167.1" customHeight="1" x14ac:dyDescent="0.25">
      <c r="A10" s="1046" t="str">
        <f>'[15]Formulación PlanMejora'!A11</f>
        <v>Control_Interno</v>
      </c>
      <c r="B10" s="1046" t="str">
        <f>'[15]Formulación PlanMejora'!B11</f>
        <v>Auditoría Interna</v>
      </c>
      <c r="C10" s="1047" t="str">
        <f>IF('[15]Formulación PlanMejora'!C11="","",'[15]Formulación PlanMejora'!C11)</f>
        <v>La política institucional de  la calidad y uno de sus objetivos, se encuentran enfocados hacia la calidad académica y la acreditación de los programas; sin embargo, la cultura permanente de autoevaluación no se desarrolla bajo procedimientos y metodologías documentadas que permitan verificar sus mejoras</v>
      </c>
      <c r="D10" s="975" t="str">
        <f>IF('[15]Formulación PlanMejora'!D11="","",'[15]Formulación PlanMejora'!D11)</f>
        <v>Desconocimiento de la actual política institucional de calidad para la articulación con la cultura de autoevaluación de los programas</v>
      </c>
      <c r="E10" s="975" t="s">
        <v>1816</v>
      </c>
      <c r="F10" s="975" t="s">
        <v>1825</v>
      </c>
      <c r="G10" s="975" t="s">
        <v>1817</v>
      </c>
      <c r="H10" s="699">
        <v>8</v>
      </c>
      <c r="I10" s="1048">
        <v>43132</v>
      </c>
      <c r="J10" s="1048">
        <v>43889</v>
      </c>
      <c r="K10" s="1049">
        <f>(J10-I10)/7</f>
        <v>108.14285714285714</v>
      </c>
      <c r="L10" s="1048">
        <v>43645</v>
      </c>
      <c r="M10" s="1049">
        <f>(L10-I10)/7-K10</f>
        <v>-34.857142857142847</v>
      </c>
      <c r="N10" s="1000" t="str">
        <f ca="1">IF((J10-TODAY())/7&gt;=K10/4,"En tiempo","Alerta")</f>
        <v>Alerta</v>
      </c>
      <c r="O10" s="1050">
        <v>7</v>
      </c>
      <c r="P10" s="1051">
        <f t="shared" ref="P10:P23" si="0">IF(O10/H10=1,1,+O10/H10)</f>
        <v>0.875</v>
      </c>
      <c r="Q10" s="1050">
        <f>K10*P10</f>
        <v>94.625</v>
      </c>
      <c r="R10" s="1050">
        <f>IF(J10&lt;=$S$8,Q10,0)</f>
        <v>0</v>
      </c>
      <c r="S10" s="1050"/>
      <c r="T10" s="1003" t="str">
        <f>IF(L10&lt;=J10,"Cumple","Incumple")</f>
        <v>Cumple</v>
      </c>
      <c r="U10" s="1052" t="s">
        <v>2222</v>
      </c>
      <c r="V10" s="1052" t="s">
        <v>2223</v>
      </c>
      <c r="W10" s="1052"/>
    </row>
    <row r="11" spans="1:23" ht="107.45" customHeight="1" x14ac:dyDescent="0.25">
      <c r="A11" s="1991" t="str">
        <f>'[15]Formulación PlanMejora'!A12</f>
        <v>Control_Interno</v>
      </c>
      <c r="B11" s="1991" t="str">
        <f>'[15]Formulación PlanMejora'!B12</f>
        <v>Auditoría Interna</v>
      </c>
      <c r="C11" s="2004" t="str">
        <f>IF('[15]Formulación PlanMejora'!C12="","",'[15]Formulación PlanMejora'!C12)</f>
        <v>La discrecionalidad de las facultades en someter sus programas a procesos de acreditación, no es consecuente con la política y el objetivo de calidad mencionados.
Se encuentran programas cuya renovación de acreditación no se gestionó, o no lograron acreditarse por la falta de solución a las Oportunidades de Mejora
El comité de acreditación institucional realiza esfuerzos aislados de la gestión para la acreditación y renovación de acreditación de los programas académicos
Los documentos estratégicos como el PEP no cuentan con suficiente difusión, y la información de los programas en el portal web institucional no se actualizan de manera permanente</v>
      </c>
      <c r="D11" s="2004" t="str">
        <f>IF('[15]Formulación PlanMejora'!D12="","",'[15]Formulación PlanMejora'!D12)</f>
        <v>Se carece de un  instancia responsable de impulsar la acreditación y realizar el seguimiento oportuno a las actividades de acreditación por facultad.</v>
      </c>
      <c r="E11" s="2004" t="s">
        <v>1818</v>
      </c>
      <c r="F11" s="974" t="s">
        <v>1829</v>
      </c>
      <c r="G11" s="974" t="s">
        <v>1830</v>
      </c>
      <c r="H11" s="838">
        <v>1</v>
      </c>
      <c r="I11" s="1053">
        <v>43132</v>
      </c>
      <c r="J11" s="1053">
        <v>43524</v>
      </c>
      <c r="K11" s="1049">
        <f t="shared" ref="K11:K23" si="1">(J11-I11)/7</f>
        <v>56</v>
      </c>
      <c r="L11" s="1048">
        <v>43645</v>
      </c>
      <c r="M11" s="1049">
        <f t="shared" ref="M11:M23" si="2">(L11-I11)/7-K11</f>
        <v>17.285714285714292</v>
      </c>
      <c r="N11" s="1000" t="str">
        <f t="shared" ref="N11:N23" ca="1" si="3">IF((J11-TODAY())/7&gt;=K11/4,"En tiempo","Alerta")</f>
        <v>Alerta</v>
      </c>
      <c r="O11" s="1050">
        <v>1</v>
      </c>
      <c r="P11" s="1051">
        <f t="shared" si="0"/>
        <v>1</v>
      </c>
      <c r="Q11" s="1050">
        <f>K11*P11</f>
        <v>56</v>
      </c>
      <c r="R11" s="1050">
        <f>IF(J11&lt;=$S$8,Q11,0)</f>
        <v>0</v>
      </c>
      <c r="S11" s="1048">
        <v>43633</v>
      </c>
      <c r="T11" s="1003" t="str">
        <f>IF(L11&lt;=J11,"Cumple","Incumple")</f>
        <v>Incumple</v>
      </c>
      <c r="U11" s="1054" t="s">
        <v>2224</v>
      </c>
      <c r="V11" s="2002" t="s">
        <v>2225</v>
      </c>
      <c r="W11" s="1055"/>
    </row>
    <row r="12" spans="1:23" ht="100.5" customHeight="1" x14ac:dyDescent="0.25">
      <c r="A12" s="1993"/>
      <c r="B12" s="1993"/>
      <c r="C12" s="2005"/>
      <c r="D12" s="2005"/>
      <c r="E12" s="2005"/>
      <c r="F12" s="974" t="s">
        <v>1831</v>
      </c>
      <c r="G12" s="974" t="s">
        <v>1832</v>
      </c>
      <c r="H12" s="838">
        <v>9</v>
      </c>
      <c r="I12" s="1053">
        <v>43132</v>
      </c>
      <c r="J12" s="1053">
        <v>43524</v>
      </c>
      <c r="K12" s="1049">
        <f t="shared" si="1"/>
        <v>56</v>
      </c>
      <c r="L12" s="1048">
        <v>43645</v>
      </c>
      <c r="M12" s="1049">
        <f t="shared" si="2"/>
        <v>17.285714285714292</v>
      </c>
      <c r="N12" s="1000" t="str">
        <f t="shared" ca="1" si="3"/>
        <v>Alerta</v>
      </c>
      <c r="O12" s="1050">
        <v>9</v>
      </c>
      <c r="P12" s="1051">
        <f t="shared" si="0"/>
        <v>1</v>
      </c>
      <c r="Q12" s="1050">
        <f>K12*P12</f>
        <v>56</v>
      </c>
      <c r="R12" s="1050">
        <f>IF(J12&lt;=$S$8,Q12,0)</f>
        <v>0</v>
      </c>
      <c r="S12" s="1048">
        <v>43633</v>
      </c>
      <c r="T12" s="1003" t="str">
        <f>IF(L12&lt;=J12,"Cumple","Incumple")</f>
        <v>Incumple</v>
      </c>
      <c r="U12" s="1052" t="s">
        <v>2226</v>
      </c>
      <c r="V12" s="2003"/>
      <c r="W12" s="1056"/>
    </row>
    <row r="13" spans="1:23" ht="90.6" customHeight="1" thickBot="1" x14ac:dyDescent="0.3">
      <c r="A13" s="1991" t="str">
        <f>'[15]Formulación PlanMejora'!A13</f>
        <v>Control_Interno</v>
      </c>
      <c r="B13" s="1991" t="str">
        <f>'[15]Formulación PlanMejora'!B13</f>
        <v>Auditoría Interna</v>
      </c>
      <c r="C13" s="1047" t="str">
        <f>IF('[15]Formulación PlanMejora'!C13="","",'[15]Formulación PlanMejora'!C13)</f>
        <v>La información interna insumo para autoevaluación de los programas no es de fácil accesibilidad, lo cual no facilita fluidez a los procesos</v>
      </c>
      <c r="D13" s="1994" t="str">
        <f>IF('[15]Formulación PlanMejora'!D13="","",'[15]Formulación PlanMejora'!D13)</f>
        <v xml:space="preserve">No se cuenta con un instrumento de consulta y guía para el desarrollo del proceso de certificación y acreditación de alta calidad. 
</v>
      </c>
      <c r="E13" s="1997" t="s">
        <v>1819</v>
      </c>
      <c r="F13" s="1057" t="s">
        <v>1833</v>
      </c>
      <c r="G13" s="1057" t="s">
        <v>1834</v>
      </c>
      <c r="H13" s="1058">
        <v>1</v>
      </c>
      <c r="I13" s="1059">
        <v>43344</v>
      </c>
      <c r="J13" s="1053">
        <v>44124</v>
      </c>
      <c r="K13" s="1060">
        <f t="shared" si="1"/>
        <v>111.42857142857143</v>
      </c>
      <c r="L13" s="1048">
        <v>43645</v>
      </c>
      <c r="M13" s="1049">
        <f t="shared" si="2"/>
        <v>-68.428571428571431</v>
      </c>
      <c r="N13" s="1000" t="str">
        <f t="shared" ca="1" si="3"/>
        <v>En tiempo</v>
      </c>
      <c r="O13" s="1050">
        <v>1</v>
      </c>
      <c r="P13" s="1051">
        <f t="shared" si="0"/>
        <v>1</v>
      </c>
      <c r="Q13" s="1050">
        <f>K13*P13</f>
        <v>111.42857142857143</v>
      </c>
      <c r="R13" s="1050">
        <f>IF(J13&lt;=$S$8,Q13,0)</f>
        <v>0</v>
      </c>
      <c r="S13" s="1061">
        <v>43798</v>
      </c>
      <c r="T13" s="1003" t="str">
        <f t="shared" ref="T13:T23" si="4">IF(L13&lt;=J13,"Cumple","Incumple")</f>
        <v>Cumple</v>
      </c>
      <c r="U13" s="1052" t="s">
        <v>2227</v>
      </c>
      <c r="V13" s="1052" t="s">
        <v>2228</v>
      </c>
      <c r="W13" s="1062"/>
    </row>
    <row r="14" spans="1:23" ht="185.45" customHeight="1" thickBot="1" x14ac:dyDescent="0.3">
      <c r="A14" s="1992"/>
      <c r="B14" s="1992"/>
      <c r="C14" s="1994" t="str">
        <f>IF('[15]Formulación PlanMejora'!C14="","",'[15]Formulación PlanMejora'!C14)</f>
        <v>El procedimiento PE-GS-4-PR-2 V:2, presenta debilidades de documentación que le restan efectividad como guía técnica de operación</v>
      </c>
      <c r="D14" s="1995"/>
      <c r="E14" s="1998"/>
      <c r="F14" s="1057" t="s">
        <v>2229</v>
      </c>
      <c r="G14" s="1063" t="s">
        <v>2230</v>
      </c>
      <c r="H14" s="1064">
        <v>1</v>
      </c>
      <c r="I14" s="1053">
        <v>43344</v>
      </c>
      <c r="J14" s="1053">
        <v>44124</v>
      </c>
      <c r="K14" s="1065">
        <f t="shared" si="1"/>
        <v>111.42857142857143</v>
      </c>
      <c r="L14" s="1048">
        <v>43645</v>
      </c>
      <c r="M14" s="1049">
        <f t="shared" si="2"/>
        <v>-68.428571428571431</v>
      </c>
      <c r="N14" s="1000" t="str">
        <f t="shared" ca="1" si="3"/>
        <v>En tiempo</v>
      </c>
      <c r="O14" s="1050">
        <v>1</v>
      </c>
      <c r="P14" s="1051">
        <f t="shared" si="0"/>
        <v>1</v>
      </c>
      <c r="Q14" s="1050">
        <f>K14*P14</f>
        <v>111.42857142857143</v>
      </c>
      <c r="R14" s="1050">
        <f>IF(J14&lt;=$S$8,Q14,0)</f>
        <v>0</v>
      </c>
      <c r="S14" s="1066">
        <v>43798</v>
      </c>
      <c r="T14" s="1003" t="str">
        <f t="shared" si="4"/>
        <v>Cumple</v>
      </c>
      <c r="U14" s="1054" t="s">
        <v>2231</v>
      </c>
      <c r="V14" s="1052"/>
      <c r="W14" s="1055"/>
    </row>
    <row r="15" spans="1:23" ht="95.25" customHeight="1" thickBot="1" x14ac:dyDescent="0.3">
      <c r="A15" s="1993"/>
      <c r="B15" s="1993"/>
      <c r="C15" s="1996"/>
      <c r="D15" s="1996"/>
      <c r="E15" s="1999"/>
      <c r="F15" s="1057" t="s">
        <v>2232</v>
      </c>
      <c r="G15" s="1067" t="s">
        <v>2233</v>
      </c>
      <c r="H15" s="1068">
        <v>2</v>
      </c>
      <c r="I15" s="1053">
        <v>43344</v>
      </c>
      <c r="J15" s="1053">
        <v>44124</v>
      </c>
      <c r="K15" s="1065">
        <f t="shared" si="1"/>
        <v>111.42857142857143</v>
      </c>
      <c r="L15" s="1048">
        <v>43645</v>
      </c>
      <c r="M15" s="1049">
        <f t="shared" si="2"/>
        <v>-68.428571428571431</v>
      </c>
      <c r="N15" s="1000" t="str">
        <f t="shared" ca="1" si="3"/>
        <v>En tiempo</v>
      </c>
      <c r="O15" s="1050">
        <v>2</v>
      </c>
      <c r="P15" s="1051">
        <f t="shared" si="0"/>
        <v>1</v>
      </c>
      <c r="Q15" s="1050"/>
      <c r="R15" s="1050"/>
      <c r="S15" s="1066">
        <v>43798</v>
      </c>
      <c r="T15" s="1003" t="str">
        <f>IF(L15&lt;=J15,"Cumple","Incumple")</f>
        <v>Cumple</v>
      </c>
      <c r="U15" s="1054" t="s">
        <v>2234</v>
      </c>
      <c r="V15" s="1069" t="s">
        <v>2235</v>
      </c>
      <c r="W15" s="1055"/>
    </row>
    <row r="16" spans="1:23" ht="94.5" customHeight="1" x14ac:dyDescent="0.25">
      <c r="A16" s="1046" t="str">
        <f>'[15]Formulación PlanMejora'!A15</f>
        <v>Control_Interno</v>
      </c>
      <c r="B16" s="1046" t="str">
        <f>'[15]Formulación PlanMejora'!B15</f>
        <v>Auditoría Interna</v>
      </c>
      <c r="C16" s="1047" t="str">
        <f>IF('[15]Formulación PlanMejora'!C15="","",'[15]Formulación PlanMejora'!C15)</f>
        <v>En la generalidad  los informes de autoevaluación y planes de mejoramiento de los programas académicos no se socializan</v>
      </c>
      <c r="D16" s="1047" t="str">
        <f>IF('[15]Formulación PlanMejora'!D15="","",'[15]Formulación PlanMejora'!D15)</f>
        <v>Baja participación de resultados de los procesos de acreditación y certificación a los los universitarios interesados. 
No se programan espacios para la socialización de los informes de autoevaluación y planes de mejora al interior de las facultades.</v>
      </c>
      <c r="E16" s="1057" t="s">
        <v>1820</v>
      </c>
      <c r="F16" s="1057" t="s">
        <v>1835</v>
      </c>
      <c r="G16" s="1057" t="s">
        <v>1821</v>
      </c>
      <c r="H16" s="1070">
        <v>1</v>
      </c>
      <c r="I16" s="1071">
        <v>43344</v>
      </c>
      <c r="J16" s="1071">
        <v>43524</v>
      </c>
      <c r="K16" s="1049">
        <f t="shared" si="1"/>
        <v>25.714285714285715</v>
      </c>
      <c r="L16" s="1048">
        <v>43645</v>
      </c>
      <c r="M16" s="1049">
        <f t="shared" si="2"/>
        <v>17.285714285714285</v>
      </c>
      <c r="N16" s="1000" t="str">
        <f t="shared" ca="1" si="3"/>
        <v>Alerta</v>
      </c>
      <c r="O16" s="1072">
        <v>1</v>
      </c>
      <c r="P16" s="1051">
        <f t="shared" si="0"/>
        <v>1</v>
      </c>
      <c r="Q16" s="1050">
        <f>K16*P16</f>
        <v>25.714285714285715</v>
      </c>
      <c r="R16" s="1050">
        <f>IF(J16&lt;=$S$8,Q16,0)</f>
        <v>0</v>
      </c>
      <c r="S16" s="1048">
        <v>43633</v>
      </c>
      <c r="T16" s="1003" t="str">
        <f>IF(L16&lt;=J16,"Cumple","Incumple")</f>
        <v>Incumple</v>
      </c>
      <c r="U16" s="1052" t="s">
        <v>1836</v>
      </c>
      <c r="V16" s="1073"/>
      <c r="W16" s="1055"/>
    </row>
    <row r="17" spans="1:23" ht="114" customHeight="1" x14ac:dyDescent="0.25">
      <c r="A17" s="1991" t="str">
        <f>'[15]Formulación PlanMejora'!A16</f>
        <v>Control_Interno</v>
      </c>
      <c r="B17" s="1991" t="str">
        <f>'[15]Formulación PlanMejora'!B16</f>
        <v>Auditoría Interna</v>
      </c>
      <c r="C17" s="1994" t="str">
        <f>IF('[15]Formulación PlanMejora'!C16="","",'[15]Formulación PlanMejora'!C16)</f>
        <v>Los planes de mejoramiento resultantes de los ejercicios de autoevaluación no logran adecuado desarrollo, en razón a las debilidades de formulación, seguimiento y evaluación, sumadas a la falta de sensibilización sobre la trascendencia y el compromiso de los universitarios frente a la responsabilidad individual y colectiva sobre las Oportunidades de Mejora</v>
      </c>
      <c r="D17" s="1994" t="str">
        <f>IF('[15]Formulación PlanMejora'!D16="","",'[15]Formulación PlanMejora'!D16)</f>
        <v>Formulación de planes sin sujeción a los  criterios metodológicos y de viabilidad.</v>
      </c>
      <c r="E17" s="1997" t="s">
        <v>1822</v>
      </c>
      <c r="F17" s="1057" t="s">
        <v>1837</v>
      </c>
      <c r="G17" s="1057" t="s">
        <v>1838</v>
      </c>
      <c r="H17" s="1070">
        <v>1</v>
      </c>
      <c r="I17" s="1071">
        <v>43132</v>
      </c>
      <c r="J17" s="1071">
        <v>43524</v>
      </c>
      <c r="K17" s="1049">
        <f t="shared" si="1"/>
        <v>56</v>
      </c>
      <c r="L17" s="1048">
        <v>43645</v>
      </c>
      <c r="M17" s="1049">
        <f t="shared" si="2"/>
        <v>17.285714285714292</v>
      </c>
      <c r="N17" s="1000" t="str">
        <f t="shared" ca="1" si="3"/>
        <v>Alerta</v>
      </c>
      <c r="O17" s="1072">
        <v>1</v>
      </c>
      <c r="P17" s="1051">
        <f t="shared" si="0"/>
        <v>1</v>
      </c>
      <c r="Q17" s="1050">
        <f>K17*P17</f>
        <v>56</v>
      </c>
      <c r="R17" s="1050">
        <f>IF(J17&lt;=$S$8,Q17,0)</f>
        <v>0</v>
      </c>
      <c r="S17" s="1048">
        <v>43633</v>
      </c>
      <c r="T17" s="1003" t="str">
        <f>IF(L17&lt;=J17,"Cumple","Incumple")</f>
        <v>Incumple</v>
      </c>
      <c r="U17" s="1052" t="s">
        <v>2236</v>
      </c>
      <c r="V17" s="1073"/>
      <c r="W17" s="1073"/>
    </row>
    <row r="18" spans="1:23" ht="183.95" customHeight="1" x14ac:dyDescent="0.25">
      <c r="A18" s="1993"/>
      <c r="B18" s="1993"/>
      <c r="C18" s="1996"/>
      <c r="D18" s="1996"/>
      <c r="E18" s="1999"/>
      <c r="F18" s="1074" t="s">
        <v>1839</v>
      </c>
      <c r="G18" s="1074" t="s">
        <v>1840</v>
      </c>
      <c r="H18" s="1075">
        <v>1</v>
      </c>
      <c r="I18" s="1071">
        <v>43132</v>
      </c>
      <c r="J18" s="1071">
        <v>43524</v>
      </c>
      <c r="K18" s="1049">
        <f t="shared" si="1"/>
        <v>56</v>
      </c>
      <c r="L18" s="1048">
        <v>43645</v>
      </c>
      <c r="M18" s="1049">
        <f t="shared" si="2"/>
        <v>17.285714285714292</v>
      </c>
      <c r="N18" s="1000" t="str">
        <f t="shared" ca="1" si="3"/>
        <v>Alerta</v>
      </c>
      <c r="O18" s="1072">
        <v>0.5</v>
      </c>
      <c r="P18" s="1051">
        <f t="shared" si="0"/>
        <v>0.5</v>
      </c>
      <c r="Q18" s="1050"/>
      <c r="R18" s="1050"/>
      <c r="S18" s="1046"/>
      <c r="T18" s="1003" t="str">
        <f t="shared" si="4"/>
        <v>Incumple</v>
      </c>
      <c r="U18" s="1054" t="s">
        <v>2237</v>
      </c>
      <c r="V18" s="1054" t="s">
        <v>2238</v>
      </c>
      <c r="W18" s="1073"/>
    </row>
    <row r="19" spans="1:23" ht="99.75" customHeight="1" x14ac:dyDescent="0.25">
      <c r="A19" s="1991" t="str">
        <f>'[15]Formulación PlanMejora'!A17</f>
        <v>Control_Interno</v>
      </c>
      <c r="B19" s="1991" t="str">
        <f>'[15]Formulación PlanMejora'!B17</f>
        <v>Auditoría Interna</v>
      </c>
      <c r="C19" s="1994" t="str">
        <f>IF('[15]Formulación PlanMejora'!C17="","",'[15]Formulación PlanMejora'!C17)</f>
        <v>La gestión del riesgo no considera los eventos adversos a los procesos misionales y estratégicos, frente a la acreditación de programas y la Acreditación Institucional</v>
      </c>
      <c r="D19" s="1994" t="str">
        <f>IF('[15]Formulación PlanMejora'!D17="","",'[15]Formulación PlanMejora'!D17)</f>
        <v xml:space="preserve">En el desarrollo de los procesos de certificación y acreditación de alta calidad, no  considera la gestión del riesgo como aspecto relevante para el cumplimiento de sus objetivos. </v>
      </c>
      <c r="E19" s="1997" t="s">
        <v>1823</v>
      </c>
      <c r="F19" s="1074" t="s">
        <v>1841</v>
      </c>
      <c r="G19" s="1074" t="s">
        <v>1842</v>
      </c>
      <c r="H19" s="1075">
        <v>1</v>
      </c>
      <c r="I19" s="1076">
        <v>43344</v>
      </c>
      <c r="J19" s="1076">
        <v>43435</v>
      </c>
      <c r="K19" s="1049">
        <f t="shared" si="1"/>
        <v>13</v>
      </c>
      <c r="L19" s="1048">
        <v>43645</v>
      </c>
      <c r="M19" s="1049">
        <f t="shared" si="2"/>
        <v>30</v>
      </c>
      <c r="N19" s="1000" t="str">
        <f t="shared" ca="1" si="3"/>
        <v>Alerta</v>
      </c>
      <c r="O19" s="1072">
        <v>1</v>
      </c>
      <c r="P19" s="1051">
        <f t="shared" si="0"/>
        <v>1</v>
      </c>
      <c r="Q19" s="1050">
        <f>K19*P19</f>
        <v>13</v>
      </c>
      <c r="R19" s="1050">
        <f>IF(J19&lt;=$S$8,Q19,0)</f>
        <v>0</v>
      </c>
      <c r="S19" s="1048">
        <v>43633</v>
      </c>
      <c r="T19" s="1003" t="str">
        <f t="shared" si="4"/>
        <v>Incumple</v>
      </c>
      <c r="U19" s="1069" t="s">
        <v>2239</v>
      </c>
      <c r="V19" s="1073"/>
      <c r="W19" s="1073"/>
    </row>
    <row r="20" spans="1:23" ht="141.6" customHeight="1" x14ac:dyDescent="0.25">
      <c r="A20" s="1993"/>
      <c r="B20" s="1993"/>
      <c r="C20" s="1996"/>
      <c r="D20" s="1996"/>
      <c r="E20" s="1999"/>
      <c r="F20" s="1074" t="s">
        <v>1843</v>
      </c>
      <c r="G20" s="1074" t="s">
        <v>1844</v>
      </c>
      <c r="H20" s="1075">
        <v>1</v>
      </c>
      <c r="I20" s="1076">
        <v>43344</v>
      </c>
      <c r="J20" s="1076">
        <v>43800</v>
      </c>
      <c r="K20" s="1049">
        <f t="shared" si="1"/>
        <v>65.142857142857139</v>
      </c>
      <c r="L20" s="1048">
        <v>43645</v>
      </c>
      <c r="M20" s="1049">
        <f t="shared" si="2"/>
        <v>-22.142857142857139</v>
      </c>
      <c r="N20" s="1000" t="str">
        <f t="shared" ca="1" si="3"/>
        <v>Alerta</v>
      </c>
      <c r="O20" s="1072">
        <v>1</v>
      </c>
      <c r="P20" s="1051">
        <f t="shared" si="0"/>
        <v>1</v>
      </c>
      <c r="Q20" s="1050"/>
      <c r="R20" s="1050"/>
      <c r="S20" s="1066">
        <v>43798</v>
      </c>
      <c r="T20" s="1003" t="str">
        <f t="shared" si="4"/>
        <v>Cumple</v>
      </c>
      <c r="U20" s="1054" t="s">
        <v>2240</v>
      </c>
      <c r="V20" s="1054" t="s">
        <v>2241</v>
      </c>
      <c r="W20" s="1073"/>
    </row>
    <row r="21" spans="1:23" ht="69.599999999999994" customHeight="1" x14ac:dyDescent="0.25">
      <c r="A21" s="1991" t="str">
        <f>'[15]Formulación PlanMejora'!A19</f>
        <v>Control_Interno</v>
      </c>
      <c r="B21" s="1991" t="str">
        <f>'[15]Formulación PlanMejora'!B19</f>
        <v>Auditoría Interna</v>
      </c>
      <c r="C21" s="1994" t="str">
        <f>IF('[15]Formulación PlanMejora'!C19="","",'[15]Formulación PlanMejora'!C19)</f>
        <v xml:space="preserve">La gestión documental de los procesos de autoevaluación presenta  vulnerabilidad frente a la administración de los tipos documentales y a la información que contienen  </v>
      </c>
      <c r="D21" s="1994" t="str">
        <f>'[15]Formulación PlanMejora'!D19</f>
        <v xml:space="preserve">Faltan directrices sobre el archivo de los tipos documentales que resulten de los procesos de autoevaluación y mejora. </v>
      </c>
      <c r="E21" s="1997" t="s">
        <v>1824</v>
      </c>
      <c r="F21" s="1057" t="s">
        <v>1845</v>
      </c>
      <c r="G21" s="1057" t="s">
        <v>1846</v>
      </c>
      <c r="H21" s="1064">
        <v>1</v>
      </c>
      <c r="I21" s="1071">
        <v>43132</v>
      </c>
      <c r="J21" s="1071">
        <v>44620</v>
      </c>
      <c r="K21" s="1049">
        <f t="shared" si="1"/>
        <v>212.57142857142858</v>
      </c>
      <c r="L21" s="1048">
        <v>43645</v>
      </c>
      <c r="M21" s="1049">
        <f t="shared" si="2"/>
        <v>-139.28571428571428</v>
      </c>
      <c r="N21" s="1000" t="str">
        <f t="shared" ca="1" si="3"/>
        <v>En tiempo</v>
      </c>
      <c r="O21" s="1072">
        <v>1</v>
      </c>
      <c r="P21" s="1051">
        <f t="shared" si="0"/>
        <v>1</v>
      </c>
      <c r="Q21" s="1050">
        <f>K21*P21</f>
        <v>212.57142857142858</v>
      </c>
      <c r="R21" s="1050" t="e">
        <f>IF(#REF!&lt;=$S$8,Q21,0)</f>
        <v>#REF!</v>
      </c>
      <c r="S21" s="1048">
        <v>43633</v>
      </c>
      <c r="T21" s="1003" t="str">
        <f t="shared" si="4"/>
        <v>Cumple</v>
      </c>
      <c r="U21" s="2000" t="s">
        <v>2242</v>
      </c>
      <c r="V21" s="1073"/>
      <c r="W21" s="1073"/>
    </row>
    <row r="22" spans="1:23" ht="72.95" customHeight="1" x14ac:dyDescent="0.25">
      <c r="A22" s="1992"/>
      <c r="B22" s="1992"/>
      <c r="C22" s="1995"/>
      <c r="D22" s="1995"/>
      <c r="E22" s="1998"/>
      <c r="F22" s="1057" t="s">
        <v>2243</v>
      </c>
      <c r="G22" s="1047" t="s">
        <v>1847</v>
      </c>
      <c r="H22" s="1072">
        <v>1</v>
      </c>
      <c r="I22" s="1071">
        <v>43132</v>
      </c>
      <c r="J22" s="1071">
        <v>44620</v>
      </c>
      <c r="K22" s="1049">
        <f t="shared" si="1"/>
        <v>212.57142857142858</v>
      </c>
      <c r="L22" s="1048">
        <v>43645</v>
      </c>
      <c r="M22" s="1049">
        <f t="shared" si="2"/>
        <v>-139.28571428571428</v>
      </c>
      <c r="N22" s="1000" t="str">
        <f t="shared" ca="1" si="3"/>
        <v>En tiempo</v>
      </c>
      <c r="O22" s="1072">
        <v>0.3</v>
      </c>
      <c r="P22" s="1051">
        <f t="shared" si="0"/>
        <v>0.3</v>
      </c>
      <c r="Q22" s="1050">
        <f>K22*P22</f>
        <v>63.771428571428572</v>
      </c>
      <c r="R22" s="1050"/>
      <c r="S22" s="1046"/>
      <c r="T22" s="1003" t="str">
        <f t="shared" si="4"/>
        <v>Cumple</v>
      </c>
      <c r="U22" s="2001"/>
      <c r="V22" s="1077" t="s">
        <v>2244</v>
      </c>
      <c r="W22" s="1073"/>
    </row>
    <row r="23" spans="1:23" ht="35.450000000000003" customHeight="1" x14ac:dyDescent="0.25">
      <c r="A23" s="1993"/>
      <c r="B23" s="1993"/>
      <c r="C23" s="1996"/>
      <c r="D23" s="1996"/>
      <c r="E23" s="1999"/>
      <c r="F23" s="1057" t="s">
        <v>1848</v>
      </c>
      <c r="G23" s="1047" t="s">
        <v>1849</v>
      </c>
      <c r="H23" s="1072">
        <v>1</v>
      </c>
      <c r="I23" s="1071">
        <v>43132</v>
      </c>
      <c r="J23" s="1071">
        <v>44620</v>
      </c>
      <c r="K23" s="1049">
        <f t="shared" si="1"/>
        <v>212.57142857142858</v>
      </c>
      <c r="L23" s="1048">
        <v>43645</v>
      </c>
      <c r="M23" s="1049">
        <f t="shared" si="2"/>
        <v>-139.28571428571428</v>
      </c>
      <c r="N23" s="1000" t="str">
        <f t="shared" ca="1" si="3"/>
        <v>En tiempo</v>
      </c>
      <c r="O23" s="1072">
        <v>0.3</v>
      </c>
      <c r="P23" s="1051">
        <f t="shared" si="0"/>
        <v>0.3</v>
      </c>
      <c r="Q23" s="1050">
        <f>K23*P23</f>
        <v>63.771428571428572</v>
      </c>
      <c r="R23" s="1050"/>
      <c r="S23" s="1046"/>
      <c r="T23" s="1003" t="str">
        <f t="shared" si="4"/>
        <v>Cumple</v>
      </c>
      <c r="U23" s="2001"/>
      <c r="V23" s="1073"/>
      <c r="W23" s="1073"/>
    </row>
    <row r="24" spans="1:23" ht="37.5" customHeight="1" x14ac:dyDescent="0.25">
      <c r="A24" s="1078"/>
      <c r="B24" s="1079"/>
      <c r="C24" s="1079"/>
      <c r="D24" s="1050"/>
      <c r="E24" s="1050"/>
      <c r="F24" s="1057"/>
      <c r="G24" s="1080" t="s">
        <v>24</v>
      </c>
      <c r="H24" s="1081">
        <f>SUM(H10:H23)</f>
        <v>30</v>
      </c>
      <c r="I24" s="1081"/>
      <c r="J24" s="1081"/>
      <c r="K24" s="1082"/>
      <c r="L24" s="1990" t="s">
        <v>23</v>
      </c>
      <c r="M24" s="1990"/>
      <c r="N24" s="1083"/>
      <c r="O24" s="1083">
        <f>SUM(O10:O23)</f>
        <v>27.1</v>
      </c>
      <c r="P24" s="1084">
        <f>IF(O24=0,0,+O24/H24)</f>
        <v>0.90333333333333343</v>
      </c>
      <c r="Q24" s="1073"/>
      <c r="R24" s="1073"/>
      <c r="S24" s="1046"/>
      <c r="T24" s="1003">
        <f>(COUNTIF(R10:T23,"Cumple")*100%)/COUNTA(R10:T23)</f>
        <v>0.24242424242424243</v>
      </c>
      <c r="U24" s="1085"/>
      <c r="V24" s="1085"/>
      <c r="W24" s="1085"/>
    </row>
  </sheetData>
  <autoFilter ref="A9:S24"/>
  <mergeCells count="33">
    <mergeCell ref="A1:S6"/>
    <mergeCell ref="T1:W8"/>
    <mergeCell ref="A7:H7"/>
    <mergeCell ref="K7:S7"/>
    <mergeCell ref="A8:Q8"/>
    <mergeCell ref="V11:V12"/>
    <mergeCell ref="A13:A15"/>
    <mergeCell ref="B13:B15"/>
    <mergeCell ref="D13:D15"/>
    <mergeCell ref="E13:E15"/>
    <mergeCell ref="C14:C15"/>
    <mergeCell ref="A11:A12"/>
    <mergeCell ref="B11:B12"/>
    <mergeCell ref="C11:C12"/>
    <mergeCell ref="D11:D12"/>
    <mergeCell ref="E11:E12"/>
    <mergeCell ref="U21:U23"/>
    <mergeCell ref="A17:A18"/>
    <mergeCell ref="B17:B18"/>
    <mergeCell ref="C17:C18"/>
    <mergeCell ref="D17:D18"/>
    <mergeCell ref="E17:E18"/>
    <mergeCell ref="A19:A20"/>
    <mergeCell ref="B19:B20"/>
    <mergeCell ref="C19:C20"/>
    <mergeCell ref="D19:D20"/>
    <mergeCell ref="E19:E20"/>
    <mergeCell ref="L24:M24"/>
    <mergeCell ref="A21:A23"/>
    <mergeCell ref="B21:B23"/>
    <mergeCell ref="C21:C23"/>
    <mergeCell ref="D21:D23"/>
    <mergeCell ref="E21:E23"/>
  </mergeCells>
  <conditionalFormatting sqref="P9">
    <cfRule type="cellIs" dxfId="269" priority="19" stopIfTrue="1" operator="between">
      <formula>0.9</formula>
      <formula>1</formula>
    </cfRule>
    <cfRule type="cellIs" dxfId="268" priority="20" stopIfTrue="1" operator="between">
      <formula>0.5</formula>
      <formula>0.89</formula>
    </cfRule>
    <cfRule type="cellIs" dxfId="267" priority="21" stopIfTrue="1" operator="between">
      <formula>0.2</formula>
      <formula>0.49</formula>
    </cfRule>
    <cfRule type="cellIs" dxfId="266" priority="22" stopIfTrue="1" operator="between">
      <formula>0</formula>
      <formula>0.19</formula>
    </cfRule>
  </conditionalFormatting>
  <conditionalFormatting sqref="P10:P17 P23">
    <cfRule type="cellIs" dxfId="265" priority="15" operator="between">
      <formula>0.19</formula>
      <formula>0</formula>
    </cfRule>
    <cfRule type="cellIs" dxfId="264" priority="16" operator="between">
      <formula>0.49</formula>
      <formula>0.2</formula>
    </cfRule>
    <cfRule type="cellIs" dxfId="263" priority="17" operator="between">
      <formula>0.89</formula>
      <formula>0.5</formula>
    </cfRule>
  </conditionalFormatting>
  <conditionalFormatting sqref="P10:P17 P23">
    <cfRule type="cellIs" dxfId="262" priority="18" operator="between">
      <formula>1</formula>
      <formula>0.9</formula>
    </cfRule>
  </conditionalFormatting>
  <conditionalFormatting sqref="P18:P22">
    <cfRule type="cellIs" dxfId="261" priority="11" operator="between">
      <formula>0.19</formula>
      <formula>0</formula>
    </cfRule>
    <cfRule type="cellIs" dxfId="260" priority="12" operator="between">
      <formula>0.49</formula>
      <formula>0.2</formula>
    </cfRule>
    <cfRule type="cellIs" dxfId="259" priority="13" operator="between">
      <formula>0.89</formula>
      <formula>0.5</formula>
    </cfRule>
  </conditionalFormatting>
  <conditionalFormatting sqref="P18:P22">
    <cfRule type="cellIs" dxfId="258" priority="14" operator="between">
      <formula>1</formula>
      <formula>0.9</formula>
    </cfRule>
  </conditionalFormatting>
  <conditionalFormatting sqref="P24">
    <cfRule type="cellIs" dxfId="257" priority="10" operator="between">
      <formula>1</formula>
      <formula>0.9</formula>
    </cfRule>
  </conditionalFormatting>
  <conditionalFormatting sqref="P24">
    <cfRule type="cellIs" dxfId="256" priority="7" operator="between">
      <formula>0.19</formula>
      <formula>0</formula>
    </cfRule>
    <cfRule type="cellIs" dxfId="255" priority="8" operator="between">
      <formula>0.49</formula>
      <formula>0.2</formula>
    </cfRule>
    <cfRule type="cellIs" dxfId="254" priority="9" operator="between">
      <formula>0.89</formula>
      <formula>0.5</formula>
    </cfRule>
  </conditionalFormatting>
  <conditionalFormatting sqref="N10:N23">
    <cfRule type="containsText" dxfId="253" priority="5" operator="containsText" text="Alerta">
      <formula>NOT(ISERROR(SEARCH("Alerta",N10)))</formula>
    </cfRule>
    <cfRule type="containsText" dxfId="252" priority="6" operator="containsText" text="En tiempo">
      <formula>NOT(ISERROR(SEARCH("En tiempo",N10)))</formula>
    </cfRule>
  </conditionalFormatting>
  <conditionalFormatting sqref="T10:T23">
    <cfRule type="containsText" dxfId="251" priority="3" operator="containsText" text="Incumple">
      <formula>NOT(ISERROR(SEARCH("Incumple",T10)))</formula>
    </cfRule>
    <cfRule type="containsText" dxfId="250" priority="4" operator="containsText" text="Cumple">
      <formula>NOT(ISERROR(SEARCH("Cumple",T10)))</formula>
    </cfRule>
  </conditionalFormatting>
  <conditionalFormatting sqref="T24">
    <cfRule type="containsText" dxfId="249" priority="1" operator="containsText" text="Incumple">
      <formula>NOT(ISERROR(SEARCH("Incumple",T24)))</formula>
    </cfRule>
    <cfRule type="containsText" dxfId="248" priority="2" operator="containsText" text="Cumple">
      <formula>NOT(ISERROR(SEARCH("Cumple",T24)))</formula>
    </cfRule>
  </conditionalFormatting>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FF"/>
  </sheetPr>
  <dimension ref="A1:AL54"/>
  <sheetViews>
    <sheetView showGridLines="0" zoomScale="60" zoomScaleNormal="60" workbookViewId="0">
      <selection activeCell="E13" sqref="E13:E33"/>
    </sheetView>
  </sheetViews>
  <sheetFormatPr baseColWidth="10" defaultColWidth="11.42578125" defaultRowHeight="12.75" x14ac:dyDescent="0.2"/>
  <cols>
    <col min="1" max="1" width="7.28515625" style="83" customWidth="1"/>
    <col min="2" max="2" width="8" style="83" customWidth="1"/>
    <col min="3" max="3" width="47.140625" style="83" customWidth="1"/>
    <col min="4" max="4" width="25.7109375" style="83" customWidth="1"/>
    <col min="5" max="5" width="27.5703125" style="83" customWidth="1"/>
    <col min="6" max="6" width="24.140625" style="83" customWidth="1"/>
    <col min="7" max="7" width="23.42578125" style="83" customWidth="1"/>
    <col min="8" max="8" width="18.85546875" style="83" customWidth="1"/>
    <col min="9" max="9" width="16.42578125" style="83" customWidth="1"/>
    <col min="10" max="10" width="17" style="83" customWidth="1"/>
    <col min="11" max="12" width="18.7109375" style="83" customWidth="1"/>
    <col min="13" max="13" width="14" style="83" customWidth="1"/>
    <col min="14" max="14" width="19.42578125" style="83" customWidth="1"/>
    <col min="15" max="15" width="10.7109375" style="83" customWidth="1"/>
    <col min="16" max="16" width="17.85546875" style="83" customWidth="1"/>
    <col min="17" max="17" width="25.28515625" style="83" customWidth="1"/>
    <col min="18" max="18" width="19.42578125" style="113" customWidth="1"/>
    <col min="19" max="19" width="13.28515625" style="83" customWidth="1"/>
    <col min="20" max="22" width="13.7109375" style="83" customWidth="1"/>
    <col min="23" max="23" width="8.85546875" style="83" customWidth="1"/>
    <col min="24" max="24" width="15" style="83" customWidth="1"/>
    <col min="25" max="25" width="64" style="112" customWidth="1"/>
    <col min="26" max="26" width="40" style="83" customWidth="1"/>
    <col min="27" max="16384" width="11.42578125" style="83"/>
  </cols>
  <sheetData>
    <row r="1" spans="1:38" s="48" customFormat="1" ht="15" customHeight="1" x14ac:dyDescent="0.2">
      <c r="A1" s="1363"/>
      <c r="B1" s="1363"/>
      <c r="C1" s="1364" t="s">
        <v>2379</v>
      </c>
      <c r="D1" s="1364"/>
      <c r="E1" s="1364"/>
      <c r="F1" s="1365"/>
      <c r="G1" s="1365"/>
      <c r="H1" s="1365"/>
      <c r="I1" s="1365"/>
      <c r="J1" s="1365"/>
      <c r="K1" s="1365"/>
      <c r="L1" s="1365"/>
      <c r="M1" s="1365"/>
      <c r="N1" s="1365"/>
      <c r="O1" s="1365"/>
      <c r="P1" s="1365"/>
      <c r="Q1" s="1365"/>
      <c r="R1" s="1365"/>
      <c r="S1" s="1365"/>
      <c r="T1" s="1365"/>
      <c r="U1" s="1365"/>
      <c r="V1" s="1365"/>
      <c r="W1" s="1365"/>
      <c r="X1" s="1365"/>
      <c r="Y1" s="1365"/>
      <c r="Z1" s="131"/>
    </row>
    <row r="2" spans="1:38" s="48" customFormat="1" ht="15" customHeight="1" x14ac:dyDescent="0.2">
      <c r="A2" s="1363"/>
      <c r="B2" s="1363"/>
      <c r="C2" s="1365"/>
      <c r="D2" s="1365"/>
      <c r="E2" s="1365"/>
      <c r="F2" s="1365"/>
      <c r="G2" s="1365"/>
      <c r="H2" s="1365"/>
      <c r="I2" s="1365"/>
      <c r="J2" s="1365"/>
      <c r="K2" s="1365"/>
      <c r="L2" s="1365"/>
      <c r="M2" s="1365"/>
      <c r="N2" s="1365"/>
      <c r="O2" s="1365"/>
      <c r="P2" s="1365"/>
      <c r="Q2" s="1365"/>
      <c r="R2" s="1365"/>
      <c r="S2" s="1365"/>
      <c r="T2" s="1365"/>
      <c r="U2" s="1365"/>
      <c r="V2" s="1365"/>
      <c r="W2" s="1365"/>
      <c r="X2" s="1365"/>
      <c r="Y2" s="1365"/>
      <c r="Z2" s="131"/>
    </row>
    <row r="3" spans="1:38" s="48" customFormat="1" ht="15" customHeight="1" x14ac:dyDescent="0.2">
      <c r="A3" s="1363"/>
      <c r="B3" s="1363"/>
      <c r="C3" s="1365"/>
      <c r="D3" s="1365"/>
      <c r="E3" s="1365"/>
      <c r="F3" s="1365"/>
      <c r="G3" s="1365"/>
      <c r="H3" s="1365"/>
      <c r="I3" s="1365"/>
      <c r="J3" s="1365"/>
      <c r="K3" s="1365"/>
      <c r="L3" s="1365"/>
      <c r="M3" s="1365"/>
      <c r="N3" s="1365"/>
      <c r="O3" s="1365"/>
      <c r="P3" s="1365"/>
      <c r="Q3" s="1365"/>
      <c r="R3" s="1365"/>
      <c r="S3" s="1365"/>
      <c r="T3" s="1365"/>
      <c r="U3" s="1365"/>
      <c r="V3" s="1365"/>
      <c r="W3" s="1365"/>
      <c r="X3" s="1365"/>
      <c r="Y3" s="1365"/>
      <c r="Z3" s="131"/>
    </row>
    <row r="4" spans="1:38" s="48" customFormat="1" ht="33.75" customHeight="1" x14ac:dyDescent="0.2">
      <c r="A4" s="1363"/>
      <c r="B4" s="1363"/>
      <c r="C4" s="1365"/>
      <c r="D4" s="1365"/>
      <c r="E4" s="1365"/>
      <c r="F4" s="1365"/>
      <c r="G4" s="1365"/>
      <c r="H4" s="1365"/>
      <c r="I4" s="1365"/>
      <c r="J4" s="1365"/>
      <c r="K4" s="1365"/>
      <c r="L4" s="1365"/>
      <c r="M4" s="1365"/>
      <c r="N4" s="1365"/>
      <c r="O4" s="1365"/>
      <c r="P4" s="1365"/>
      <c r="Q4" s="1365"/>
      <c r="R4" s="1365"/>
      <c r="S4" s="1365"/>
      <c r="T4" s="1365"/>
      <c r="U4" s="1365"/>
      <c r="V4" s="1365"/>
      <c r="W4" s="1365"/>
      <c r="X4" s="1365"/>
      <c r="Y4" s="1365"/>
      <c r="Z4" s="49"/>
      <c r="AA4" s="49"/>
      <c r="AB4" s="49"/>
      <c r="AC4" s="49"/>
      <c r="AD4" s="49"/>
      <c r="AE4" s="49"/>
      <c r="AF4" s="49"/>
      <c r="AG4" s="49"/>
      <c r="AH4" s="49"/>
      <c r="AI4" s="49"/>
      <c r="AJ4" s="49"/>
      <c r="AK4" s="49"/>
      <c r="AL4" s="49"/>
    </row>
    <row r="5" spans="1:38" s="48" customFormat="1" ht="21.95" customHeight="1" x14ac:dyDescent="0.2">
      <c r="A5" s="1328" t="s">
        <v>73</v>
      </c>
      <c r="B5" s="1329"/>
      <c r="C5" s="1329"/>
      <c r="D5" s="1329"/>
      <c r="E5" s="1330"/>
      <c r="F5" s="1331" t="s">
        <v>74</v>
      </c>
      <c r="G5" s="1332"/>
      <c r="H5" s="1332"/>
      <c r="I5" s="1332"/>
      <c r="J5" s="1332"/>
      <c r="K5" s="1332"/>
      <c r="L5" s="1332"/>
      <c r="M5" s="1332"/>
      <c r="N5" s="1333"/>
      <c r="O5" s="1331" t="s">
        <v>75</v>
      </c>
      <c r="P5" s="1332"/>
      <c r="Q5" s="1332"/>
      <c r="R5" s="1332"/>
      <c r="S5" s="1332"/>
      <c r="T5" s="1332"/>
      <c r="U5" s="1332"/>
      <c r="V5" s="1332"/>
      <c r="W5" s="1332"/>
      <c r="X5" s="1332"/>
      <c r="Y5" s="1333"/>
      <c r="Z5" s="49"/>
      <c r="AA5" s="49"/>
      <c r="AB5" s="49"/>
      <c r="AC5" s="49"/>
      <c r="AD5" s="49"/>
      <c r="AE5" s="49"/>
      <c r="AF5" s="49"/>
      <c r="AG5" s="49"/>
      <c r="AH5" s="49"/>
      <c r="AI5" s="49"/>
      <c r="AJ5" s="49"/>
      <c r="AK5" s="49"/>
      <c r="AL5" s="49"/>
    </row>
    <row r="6" spans="1:38" s="48" customFormat="1" ht="21" customHeight="1" x14ac:dyDescent="0.2">
      <c r="A6" s="1300" t="s">
        <v>263</v>
      </c>
      <c r="B6" s="1300"/>
      <c r="C6" s="1300"/>
      <c r="D6" s="1300"/>
      <c r="E6" s="1300"/>
      <c r="F6" s="1300"/>
      <c r="G6" s="1300"/>
      <c r="H6" s="1300"/>
      <c r="I6" s="1300"/>
      <c r="J6" s="1300"/>
      <c r="K6" s="1300"/>
      <c r="L6" s="1300"/>
      <c r="M6" s="1300"/>
      <c r="N6" s="1300"/>
      <c r="O6" s="1300"/>
      <c r="P6" s="1300"/>
      <c r="Q6" s="1300"/>
      <c r="R6" s="1300"/>
      <c r="S6" s="1300"/>
      <c r="T6" s="1300"/>
      <c r="U6" s="1300"/>
      <c r="V6" s="1300"/>
      <c r="W6" s="1300"/>
      <c r="X6" s="1300"/>
      <c r="Y6" s="1300"/>
      <c r="Z6" s="49"/>
      <c r="AA6" s="49"/>
      <c r="AB6" s="49"/>
      <c r="AC6" s="49"/>
      <c r="AD6" s="49"/>
      <c r="AE6" s="49"/>
      <c r="AF6" s="49"/>
      <c r="AG6" s="49"/>
      <c r="AH6" s="49"/>
      <c r="AI6" s="49"/>
      <c r="AJ6" s="49"/>
      <c r="AK6" s="49"/>
      <c r="AL6" s="49"/>
    </row>
    <row r="7" spans="1:38" s="48" customFormat="1" ht="16.5" customHeight="1" thickBot="1" x14ac:dyDescent="0.25">
      <c r="A7" s="1300"/>
      <c r="B7" s="1300"/>
      <c r="C7" s="1300"/>
      <c r="D7" s="1300"/>
      <c r="E7" s="1300"/>
      <c r="F7" s="1300"/>
      <c r="G7" s="1300"/>
      <c r="H7" s="1300"/>
      <c r="I7" s="1300"/>
      <c r="J7" s="1300"/>
      <c r="K7" s="1300"/>
      <c r="L7" s="1300"/>
      <c r="M7" s="1300"/>
      <c r="N7" s="1300"/>
      <c r="O7" s="1300"/>
      <c r="P7" s="1300"/>
      <c r="Q7" s="1300"/>
      <c r="R7" s="1300"/>
      <c r="S7" s="1300"/>
      <c r="T7" s="1300"/>
      <c r="U7" s="1300"/>
      <c r="V7" s="1300"/>
      <c r="W7" s="1300"/>
      <c r="X7" s="1300"/>
      <c r="Y7" s="1300"/>
      <c r="Z7" s="131"/>
    </row>
    <row r="8" spans="1:38" s="48" customFormat="1" ht="26.1" customHeight="1" x14ac:dyDescent="0.2">
      <c r="A8" s="1366"/>
      <c r="B8" s="1366"/>
      <c r="C8" s="171"/>
      <c r="D8" s="173" t="s">
        <v>77</v>
      </c>
      <c r="E8" s="171"/>
      <c r="F8" s="171"/>
      <c r="G8" s="171"/>
      <c r="H8" s="171"/>
      <c r="I8" s="171"/>
      <c r="J8" s="171"/>
      <c r="K8" s="171"/>
      <c r="L8" s="171"/>
      <c r="M8" s="171"/>
      <c r="N8" s="171"/>
      <c r="O8" s="171"/>
      <c r="P8" s="171"/>
      <c r="Q8" s="171"/>
      <c r="R8" s="172"/>
      <c r="S8" s="171"/>
      <c r="T8" s="171"/>
      <c r="U8" s="171"/>
      <c r="V8" s="171"/>
      <c r="W8" s="1367">
        <v>42246</v>
      </c>
      <c r="X8" s="1368"/>
      <c r="Y8" s="170"/>
      <c r="Z8" s="131"/>
    </row>
    <row r="9" spans="1:38" s="48" customFormat="1" ht="33" customHeight="1" x14ac:dyDescent="0.2">
      <c r="A9" s="1301" t="s">
        <v>0</v>
      </c>
      <c r="B9" s="1301" t="s">
        <v>78</v>
      </c>
      <c r="C9" s="1301"/>
      <c r="D9" s="1301" t="s">
        <v>79</v>
      </c>
      <c r="E9" s="1301" t="s">
        <v>80</v>
      </c>
      <c r="F9" s="1301" t="s">
        <v>81</v>
      </c>
      <c r="G9" s="1301" t="s">
        <v>82</v>
      </c>
      <c r="H9" s="1294" t="s">
        <v>83</v>
      </c>
      <c r="I9" s="1301" t="s">
        <v>84</v>
      </c>
      <c r="J9" s="1301" t="s">
        <v>85</v>
      </c>
      <c r="K9" s="1301" t="s">
        <v>56</v>
      </c>
      <c r="L9" s="1301" t="s">
        <v>56</v>
      </c>
      <c r="M9" s="1301" t="s">
        <v>87</v>
      </c>
      <c r="N9" s="1301" t="s">
        <v>88</v>
      </c>
      <c r="O9" s="1301" t="s">
        <v>53</v>
      </c>
      <c r="P9" s="1294" t="s">
        <v>52</v>
      </c>
      <c r="Q9" s="1294" t="s">
        <v>89</v>
      </c>
      <c r="R9" s="1370" t="s">
        <v>90</v>
      </c>
      <c r="S9" s="1301" t="s">
        <v>91</v>
      </c>
      <c r="T9" s="1301" t="s">
        <v>92</v>
      </c>
      <c r="U9" s="1301" t="s">
        <v>93</v>
      </c>
      <c r="V9" s="1301" t="s">
        <v>94</v>
      </c>
      <c r="W9" s="1301" t="s">
        <v>95</v>
      </c>
      <c r="X9" s="1301"/>
      <c r="Y9" s="1294" t="s">
        <v>96</v>
      </c>
      <c r="Z9" s="131"/>
    </row>
    <row r="10" spans="1:38" s="48" customFormat="1" ht="44.25" customHeight="1" x14ac:dyDescent="0.2">
      <c r="A10" s="1301"/>
      <c r="B10" s="1301"/>
      <c r="C10" s="1301"/>
      <c r="D10" s="1301"/>
      <c r="E10" s="1301"/>
      <c r="F10" s="1301"/>
      <c r="G10" s="1301"/>
      <c r="H10" s="1295"/>
      <c r="I10" s="1301"/>
      <c r="J10" s="1301"/>
      <c r="K10" s="1301"/>
      <c r="L10" s="1301"/>
      <c r="M10" s="1301"/>
      <c r="N10" s="1301"/>
      <c r="O10" s="1301"/>
      <c r="P10" s="1295"/>
      <c r="Q10" s="1295"/>
      <c r="R10" s="1370"/>
      <c r="S10" s="1301"/>
      <c r="T10" s="1301"/>
      <c r="U10" s="1301"/>
      <c r="V10" s="1301"/>
      <c r="W10" s="54" t="s">
        <v>97</v>
      </c>
      <c r="X10" s="54" t="s">
        <v>98</v>
      </c>
      <c r="Y10" s="1295"/>
      <c r="Z10" s="131"/>
    </row>
    <row r="11" spans="1:38" s="48" customFormat="1" x14ac:dyDescent="0.2">
      <c r="A11" s="58"/>
      <c r="B11" s="1369"/>
      <c r="C11" s="1369"/>
      <c r="D11" s="58"/>
      <c r="E11" s="58"/>
      <c r="F11" s="58"/>
      <c r="G11" s="58"/>
      <c r="H11" s="58"/>
      <c r="I11" s="58"/>
      <c r="J11" s="58"/>
      <c r="K11" s="58"/>
      <c r="L11" s="58"/>
      <c r="M11" s="58"/>
      <c r="N11" s="58"/>
      <c r="O11" s="58"/>
      <c r="P11" s="58"/>
      <c r="Q11" s="58"/>
      <c r="R11" s="169"/>
      <c r="S11" s="58"/>
      <c r="T11" s="58"/>
      <c r="U11" s="58"/>
      <c r="V11" s="58"/>
      <c r="W11" s="58"/>
      <c r="X11" s="58"/>
      <c r="Y11" s="168"/>
      <c r="Z11" s="131"/>
    </row>
    <row r="12" spans="1:38" s="48" customFormat="1" ht="158.25" customHeight="1" x14ac:dyDescent="0.2">
      <c r="A12" s="154">
        <v>1</v>
      </c>
      <c r="B12" s="1372" t="s">
        <v>177</v>
      </c>
      <c r="C12" s="1372"/>
      <c r="D12" s="154" t="s">
        <v>178</v>
      </c>
      <c r="E12" s="154" t="s">
        <v>179</v>
      </c>
      <c r="F12" s="154" t="s">
        <v>180</v>
      </c>
      <c r="G12" s="154" t="s">
        <v>181</v>
      </c>
      <c r="H12" s="155">
        <v>1</v>
      </c>
      <c r="I12" s="154" t="s">
        <v>182</v>
      </c>
      <c r="J12" s="154" t="s">
        <v>262</v>
      </c>
      <c r="K12" s="154">
        <v>1</v>
      </c>
      <c r="L12" s="167">
        <v>1</v>
      </c>
      <c r="M12" s="158">
        <v>41426</v>
      </c>
      <c r="N12" s="158">
        <v>41516</v>
      </c>
      <c r="O12" s="149">
        <f>(+N12-M12)/7</f>
        <v>12.857142857142858</v>
      </c>
      <c r="P12" s="165">
        <v>41516</v>
      </c>
      <c r="Q12" s="66">
        <f>(P12-M12)/7-O12</f>
        <v>0</v>
      </c>
      <c r="R12" s="156">
        <v>0.9</v>
      </c>
      <c r="S12" s="150">
        <f t="shared" ref="S12:S21" si="0">IF(R12/K12&gt;1,1,+R12/K12)</f>
        <v>0.9</v>
      </c>
      <c r="T12" s="149">
        <f>+O12*S12</f>
        <v>11.571428571428573</v>
      </c>
      <c r="U12" s="69">
        <f>IF(N12&lt;=$W$8,T12,0)</f>
        <v>11.571428571428573</v>
      </c>
      <c r="V12" s="69">
        <f>IF($W$8&gt;=N12,O12,0)</f>
        <v>12.857142857142858</v>
      </c>
      <c r="W12" s="154" t="s">
        <v>108</v>
      </c>
      <c r="X12" s="153"/>
      <c r="Y12" s="1246" t="s">
        <v>261</v>
      </c>
      <c r="Z12" s="146"/>
    </row>
    <row r="13" spans="1:38" s="48" customFormat="1" ht="87.75" customHeight="1" x14ac:dyDescent="0.2">
      <c r="A13" s="1373">
        <v>2</v>
      </c>
      <c r="B13" s="1378" t="s">
        <v>183</v>
      </c>
      <c r="C13" s="1379"/>
      <c r="D13" s="1373" t="s">
        <v>184</v>
      </c>
      <c r="E13" s="1373" t="s">
        <v>185</v>
      </c>
      <c r="F13" s="1373" t="s">
        <v>186</v>
      </c>
      <c r="G13" s="1373" t="s">
        <v>187</v>
      </c>
      <c r="H13" s="155"/>
      <c r="I13" s="154" t="s">
        <v>188</v>
      </c>
      <c r="J13" s="154"/>
      <c r="K13" s="154"/>
      <c r="L13" s="154"/>
      <c r="M13" s="158"/>
      <c r="N13" s="158"/>
      <c r="O13" s="149"/>
      <c r="P13" s="157"/>
      <c r="Q13" s="149"/>
      <c r="R13" s="156"/>
      <c r="S13" s="150" t="e">
        <f t="shared" si="0"/>
        <v>#DIV/0!</v>
      </c>
      <c r="T13" s="149"/>
      <c r="U13" s="166"/>
      <c r="V13" s="166"/>
      <c r="W13" s="148"/>
      <c r="X13" s="147"/>
      <c r="Y13" s="1247"/>
      <c r="Z13" s="131"/>
    </row>
    <row r="14" spans="1:38" s="48" customFormat="1" ht="152.25" customHeight="1" x14ac:dyDescent="0.2">
      <c r="A14" s="1380"/>
      <c r="B14" s="1374" t="s">
        <v>260</v>
      </c>
      <c r="C14" s="1375"/>
      <c r="D14" s="1380"/>
      <c r="E14" s="1380"/>
      <c r="F14" s="1380"/>
      <c r="G14" s="1380"/>
      <c r="H14" s="1396">
        <v>2</v>
      </c>
      <c r="I14" s="154" t="s">
        <v>188</v>
      </c>
      <c r="J14" s="154" t="s">
        <v>190</v>
      </c>
      <c r="K14" s="154">
        <v>1</v>
      </c>
      <c r="L14" s="154">
        <v>1</v>
      </c>
      <c r="M14" s="158">
        <v>41334</v>
      </c>
      <c r="N14" s="158">
        <v>41547</v>
      </c>
      <c r="O14" s="149">
        <f t="shared" ref="O14:O33" si="1">(+N14-M14)/7</f>
        <v>30.428571428571427</v>
      </c>
      <c r="P14" s="165">
        <v>41547</v>
      </c>
      <c r="Q14" s="66">
        <f>(P14-M14)/7-O14</f>
        <v>0</v>
      </c>
      <c r="R14" s="156">
        <v>0.9</v>
      </c>
      <c r="S14" s="150">
        <f t="shared" si="0"/>
        <v>0.9</v>
      </c>
      <c r="T14" s="149">
        <f t="shared" ref="T14:T33" si="2">+O14*S14</f>
        <v>27.385714285714286</v>
      </c>
      <c r="U14" s="69">
        <f t="shared" ref="U14:U33" si="3">IF(N14&lt;=$W$8,T14,0)</f>
        <v>27.385714285714286</v>
      </c>
      <c r="V14" s="69">
        <f t="shared" ref="V14:V33" si="4">IF($W$8&gt;=N14,O14,0)</f>
        <v>30.428571428571427</v>
      </c>
      <c r="W14" s="148"/>
      <c r="X14" s="147"/>
      <c r="Y14" s="1248" t="s">
        <v>259</v>
      </c>
      <c r="Z14" s="146"/>
    </row>
    <row r="15" spans="1:38" s="48" customFormat="1" ht="138.75" customHeight="1" x14ac:dyDescent="0.2">
      <c r="A15" s="1380"/>
      <c r="B15" s="1376"/>
      <c r="C15" s="1377"/>
      <c r="D15" s="1380"/>
      <c r="E15" s="1380"/>
      <c r="F15" s="1380"/>
      <c r="G15" s="1380"/>
      <c r="H15" s="1397"/>
      <c r="I15" s="154" t="s">
        <v>189</v>
      </c>
      <c r="J15" s="154" t="s">
        <v>190</v>
      </c>
      <c r="K15" s="154">
        <v>1</v>
      </c>
      <c r="L15" s="154">
        <v>1</v>
      </c>
      <c r="M15" s="158">
        <v>41334</v>
      </c>
      <c r="N15" s="158">
        <v>41516</v>
      </c>
      <c r="O15" s="149">
        <f t="shared" si="1"/>
        <v>26</v>
      </c>
      <c r="P15" s="165">
        <v>41516</v>
      </c>
      <c r="Q15" s="66">
        <f>(P15-M15)/7-O15</f>
        <v>0</v>
      </c>
      <c r="R15" s="156">
        <v>0.9</v>
      </c>
      <c r="S15" s="150">
        <f t="shared" si="0"/>
        <v>0.9</v>
      </c>
      <c r="T15" s="149">
        <f t="shared" si="2"/>
        <v>23.400000000000002</v>
      </c>
      <c r="U15" s="69">
        <f t="shared" si="3"/>
        <v>23.400000000000002</v>
      </c>
      <c r="V15" s="69">
        <f t="shared" si="4"/>
        <v>26</v>
      </c>
      <c r="W15" s="148"/>
      <c r="X15" s="147"/>
      <c r="Y15" s="1250" t="s">
        <v>259</v>
      </c>
      <c r="Z15" s="131"/>
    </row>
    <row r="16" spans="1:38" s="48" customFormat="1" ht="199.5" customHeight="1" x14ac:dyDescent="0.2">
      <c r="A16" s="1380"/>
      <c r="B16" s="1372" t="s">
        <v>191</v>
      </c>
      <c r="C16" s="1372"/>
      <c r="D16" s="1380"/>
      <c r="E16" s="1380"/>
      <c r="F16" s="1380"/>
      <c r="G16" s="1380"/>
      <c r="H16" s="155">
        <v>3</v>
      </c>
      <c r="I16" s="154" t="s">
        <v>192</v>
      </c>
      <c r="J16" s="154" t="s">
        <v>193</v>
      </c>
      <c r="K16" s="154">
        <v>1</v>
      </c>
      <c r="L16" s="154">
        <v>1</v>
      </c>
      <c r="M16" s="158">
        <v>41518</v>
      </c>
      <c r="N16" s="158">
        <v>41638</v>
      </c>
      <c r="O16" s="149">
        <f t="shared" si="1"/>
        <v>17.142857142857142</v>
      </c>
      <c r="P16" s="157">
        <v>42246</v>
      </c>
      <c r="Q16" s="66">
        <f>(P16-M16)/7-O16</f>
        <v>86.857142857142861</v>
      </c>
      <c r="R16" s="156">
        <v>1</v>
      </c>
      <c r="S16" s="150">
        <f t="shared" si="0"/>
        <v>1</v>
      </c>
      <c r="T16" s="149">
        <f t="shared" si="2"/>
        <v>17.142857142857142</v>
      </c>
      <c r="U16" s="69">
        <f t="shared" si="3"/>
        <v>17.142857142857142</v>
      </c>
      <c r="V16" s="69">
        <f t="shared" si="4"/>
        <v>17.142857142857142</v>
      </c>
      <c r="W16" s="148"/>
      <c r="X16" s="147"/>
      <c r="Y16" s="1250" t="s">
        <v>258</v>
      </c>
      <c r="Z16" s="146"/>
    </row>
    <row r="17" spans="1:26" s="48" customFormat="1" ht="156" customHeight="1" x14ac:dyDescent="0.2">
      <c r="A17" s="1380"/>
      <c r="B17" s="1372" t="s">
        <v>194</v>
      </c>
      <c r="C17" s="1372"/>
      <c r="D17" s="1380"/>
      <c r="E17" s="1380"/>
      <c r="F17" s="1380"/>
      <c r="G17" s="1380"/>
      <c r="H17" s="155">
        <v>4</v>
      </c>
      <c r="I17" s="154" t="s">
        <v>195</v>
      </c>
      <c r="J17" s="154" t="s">
        <v>196</v>
      </c>
      <c r="K17" s="153">
        <v>1</v>
      </c>
      <c r="L17" s="153">
        <v>1</v>
      </c>
      <c r="M17" s="158">
        <v>41365</v>
      </c>
      <c r="N17" s="159">
        <v>41547</v>
      </c>
      <c r="O17" s="149">
        <f t="shared" si="1"/>
        <v>26</v>
      </c>
      <c r="P17" s="157">
        <v>42246</v>
      </c>
      <c r="Q17" s="66" t="b">
        <f>R17=(P17-M17)/7-O17</f>
        <v>0</v>
      </c>
      <c r="R17" s="156">
        <v>1</v>
      </c>
      <c r="S17" s="150">
        <f t="shared" si="0"/>
        <v>1</v>
      </c>
      <c r="T17" s="149">
        <f t="shared" si="2"/>
        <v>26</v>
      </c>
      <c r="U17" s="69">
        <f t="shared" si="3"/>
        <v>26</v>
      </c>
      <c r="V17" s="69">
        <f t="shared" si="4"/>
        <v>26</v>
      </c>
      <c r="W17" s="148"/>
      <c r="X17" s="147"/>
      <c r="Y17" s="1249" t="s">
        <v>258</v>
      </c>
      <c r="Z17" s="146"/>
    </row>
    <row r="18" spans="1:26" s="48" customFormat="1" ht="198.75" customHeight="1" x14ac:dyDescent="0.2">
      <c r="A18" s="1380"/>
      <c r="B18" s="1373" t="s">
        <v>197</v>
      </c>
      <c r="C18" s="1373"/>
      <c r="D18" s="1380"/>
      <c r="E18" s="1380"/>
      <c r="F18" s="1380"/>
      <c r="G18" s="1380"/>
      <c r="H18" s="155">
        <v>5</v>
      </c>
      <c r="I18" s="163" t="s">
        <v>198</v>
      </c>
      <c r="J18" s="154" t="s">
        <v>199</v>
      </c>
      <c r="K18" s="154">
        <v>1</v>
      </c>
      <c r="L18" s="154">
        <v>1</v>
      </c>
      <c r="M18" s="158">
        <v>41365</v>
      </c>
      <c r="N18" s="158">
        <v>41547</v>
      </c>
      <c r="O18" s="149">
        <f t="shared" si="1"/>
        <v>26</v>
      </c>
      <c r="P18" s="157">
        <v>42246</v>
      </c>
      <c r="Q18" s="66">
        <f t="shared" ref="Q18:Q33" si="5">(P18-M18)/7-O18</f>
        <v>99.857142857142861</v>
      </c>
      <c r="R18" s="156">
        <v>1</v>
      </c>
      <c r="S18" s="150">
        <f t="shared" si="0"/>
        <v>1</v>
      </c>
      <c r="T18" s="149">
        <f t="shared" si="2"/>
        <v>26</v>
      </c>
      <c r="U18" s="69">
        <f t="shared" si="3"/>
        <v>26</v>
      </c>
      <c r="V18" s="69">
        <f t="shared" si="4"/>
        <v>26</v>
      </c>
      <c r="W18" s="148"/>
      <c r="X18" s="147"/>
      <c r="Y18" s="1249" t="s">
        <v>258</v>
      </c>
      <c r="Z18" s="131"/>
    </row>
    <row r="19" spans="1:26" s="48" customFormat="1" ht="147.75" customHeight="1" x14ac:dyDescent="0.2">
      <c r="A19" s="1380"/>
      <c r="B19" s="1372" t="s">
        <v>200</v>
      </c>
      <c r="C19" s="1372"/>
      <c r="D19" s="1380"/>
      <c r="E19" s="1380"/>
      <c r="F19" s="1380"/>
      <c r="G19" s="1380"/>
      <c r="H19" s="155">
        <v>6</v>
      </c>
      <c r="I19" s="154" t="s">
        <v>192</v>
      </c>
      <c r="J19" s="154" t="s">
        <v>201</v>
      </c>
      <c r="K19" s="154">
        <v>1</v>
      </c>
      <c r="L19" s="154">
        <v>1</v>
      </c>
      <c r="M19" s="158">
        <v>41518</v>
      </c>
      <c r="N19" s="158">
        <v>41638</v>
      </c>
      <c r="O19" s="149">
        <f t="shared" si="1"/>
        <v>17.142857142857142</v>
      </c>
      <c r="P19" s="157">
        <v>42246</v>
      </c>
      <c r="Q19" s="66">
        <f t="shared" si="5"/>
        <v>86.857142857142861</v>
      </c>
      <c r="R19" s="156">
        <v>1</v>
      </c>
      <c r="S19" s="150">
        <f t="shared" si="0"/>
        <v>1</v>
      </c>
      <c r="T19" s="149">
        <f t="shared" si="2"/>
        <v>17.142857142857142</v>
      </c>
      <c r="U19" s="69">
        <f t="shared" si="3"/>
        <v>17.142857142857142</v>
      </c>
      <c r="V19" s="69">
        <f t="shared" si="4"/>
        <v>17.142857142857142</v>
      </c>
      <c r="W19" s="148"/>
      <c r="X19" s="147"/>
      <c r="Y19" s="1249" t="s">
        <v>258</v>
      </c>
      <c r="Z19" s="131"/>
    </row>
    <row r="20" spans="1:26" s="48" customFormat="1" ht="208.5" customHeight="1" x14ac:dyDescent="0.2">
      <c r="A20" s="1380"/>
      <c r="B20" s="1374" t="s">
        <v>202</v>
      </c>
      <c r="C20" s="1375"/>
      <c r="D20" s="1380"/>
      <c r="E20" s="1380"/>
      <c r="F20" s="1380"/>
      <c r="G20" s="1380"/>
      <c r="H20" s="1396">
        <v>7</v>
      </c>
      <c r="I20" s="161" t="s">
        <v>203</v>
      </c>
      <c r="J20" s="163" t="s">
        <v>204</v>
      </c>
      <c r="K20" s="163">
        <v>1</v>
      </c>
      <c r="L20" s="163">
        <v>1</v>
      </c>
      <c r="M20" s="162">
        <v>41365</v>
      </c>
      <c r="N20" s="162">
        <v>41547</v>
      </c>
      <c r="O20" s="149">
        <f t="shared" si="1"/>
        <v>26</v>
      </c>
      <c r="P20" s="164">
        <v>41547</v>
      </c>
      <c r="Q20" s="66">
        <f t="shared" si="5"/>
        <v>0</v>
      </c>
      <c r="R20" s="156">
        <v>1</v>
      </c>
      <c r="S20" s="150">
        <f t="shared" si="0"/>
        <v>1</v>
      </c>
      <c r="T20" s="149">
        <f t="shared" si="2"/>
        <v>26</v>
      </c>
      <c r="U20" s="69">
        <f t="shared" si="3"/>
        <v>26</v>
      </c>
      <c r="V20" s="69">
        <f t="shared" si="4"/>
        <v>26</v>
      </c>
      <c r="W20" s="148" t="s">
        <v>108</v>
      </c>
      <c r="X20" s="147"/>
      <c r="Y20" s="1249" t="s">
        <v>257</v>
      </c>
      <c r="Z20" s="131"/>
    </row>
    <row r="21" spans="1:26" s="48" customFormat="1" ht="132.75" customHeight="1" x14ac:dyDescent="0.2">
      <c r="A21" s="1380"/>
      <c r="B21" s="1376"/>
      <c r="C21" s="1377"/>
      <c r="D21" s="1380"/>
      <c r="E21" s="1380"/>
      <c r="F21" s="1380"/>
      <c r="G21" s="1380"/>
      <c r="H21" s="1397"/>
      <c r="I21" s="154" t="s">
        <v>256</v>
      </c>
      <c r="J21" s="163" t="s">
        <v>205</v>
      </c>
      <c r="K21" s="163">
        <v>1</v>
      </c>
      <c r="L21" s="163">
        <v>1</v>
      </c>
      <c r="M21" s="162">
        <v>41548</v>
      </c>
      <c r="N21" s="162">
        <v>41608</v>
      </c>
      <c r="O21" s="149">
        <f t="shared" si="1"/>
        <v>8.5714285714285712</v>
      </c>
      <c r="P21" s="157">
        <v>42246</v>
      </c>
      <c r="Q21" s="66">
        <f t="shared" si="5"/>
        <v>91.142857142857139</v>
      </c>
      <c r="R21" s="156">
        <v>0.5</v>
      </c>
      <c r="S21" s="150">
        <f t="shared" si="0"/>
        <v>0.5</v>
      </c>
      <c r="T21" s="149">
        <f t="shared" si="2"/>
        <v>4.2857142857142856</v>
      </c>
      <c r="U21" s="69">
        <f t="shared" si="3"/>
        <v>4.2857142857142856</v>
      </c>
      <c r="V21" s="69">
        <f t="shared" si="4"/>
        <v>8.5714285714285712</v>
      </c>
      <c r="W21" s="148"/>
      <c r="X21" s="147"/>
      <c r="Y21" s="1249" t="s">
        <v>255</v>
      </c>
      <c r="Z21" s="131"/>
    </row>
    <row r="22" spans="1:26" s="48" customFormat="1" ht="147" customHeight="1" x14ac:dyDescent="0.2">
      <c r="A22" s="1380"/>
      <c r="B22" s="1372" t="s">
        <v>206</v>
      </c>
      <c r="C22" s="1372"/>
      <c r="D22" s="1380"/>
      <c r="E22" s="1380"/>
      <c r="F22" s="1380"/>
      <c r="G22" s="1380"/>
      <c r="H22" s="155">
        <v>8</v>
      </c>
      <c r="I22" s="154" t="s">
        <v>207</v>
      </c>
      <c r="J22" s="154" t="s">
        <v>208</v>
      </c>
      <c r="K22" s="154">
        <v>100</v>
      </c>
      <c r="L22" s="154">
        <v>1</v>
      </c>
      <c r="M22" s="158">
        <v>41365</v>
      </c>
      <c r="N22" s="158">
        <v>41547</v>
      </c>
      <c r="O22" s="149">
        <f t="shared" si="1"/>
        <v>26</v>
      </c>
      <c r="P22" s="157">
        <v>42246</v>
      </c>
      <c r="Q22" s="66">
        <f t="shared" si="5"/>
        <v>99.857142857142861</v>
      </c>
      <c r="R22" s="156">
        <v>1</v>
      </c>
      <c r="S22" s="150">
        <f>IF(R22/L22&gt;1,1,+R22/L22)</f>
        <v>1</v>
      </c>
      <c r="T22" s="149">
        <f t="shared" si="2"/>
        <v>26</v>
      </c>
      <c r="U22" s="69">
        <f t="shared" si="3"/>
        <v>26</v>
      </c>
      <c r="V22" s="69">
        <f t="shared" si="4"/>
        <v>26</v>
      </c>
      <c r="W22" s="148" t="s">
        <v>108</v>
      </c>
      <c r="X22" s="147"/>
      <c r="Y22" s="1249" t="s">
        <v>253</v>
      </c>
      <c r="Z22" s="131"/>
    </row>
    <row r="23" spans="1:26" s="48" customFormat="1" ht="131.25" customHeight="1" x14ac:dyDescent="0.2">
      <c r="A23" s="1380"/>
      <c r="B23" s="1372" t="s">
        <v>209</v>
      </c>
      <c r="C23" s="1372"/>
      <c r="D23" s="1380"/>
      <c r="E23" s="1380"/>
      <c r="F23" s="1380"/>
      <c r="G23" s="1380"/>
      <c r="H23" s="155">
        <v>9</v>
      </c>
      <c r="I23" s="161" t="s">
        <v>210</v>
      </c>
      <c r="J23" s="148" t="s">
        <v>211</v>
      </c>
      <c r="K23" s="147">
        <v>1</v>
      </c>
      <c r="L23" s="147">
        <v>1</v>
      </c>
      <c r="M23" s="160">
        <v>41306</v>
      </c>
      <c r="N23" s="160">
        <v>41547</v>
      </c>
      <c r="O23" s="149">
        <f t="shared" si="1"/>
        <v>34.428571428571431</v>
      </c>
      <c r="P23" s="157">
        <v>42246</v>
      </c>
      <c r="Q23" s="66">
        <f t="shared" si="5"/>
        <v>99.857142857142847</v>
      </c>
      <c r="R23" s="156">
        <v>0.8</v>
      </c>
      <c r="S23" s="150">
        <f>IF(R23/K23&gt;1,1,+R23/K23)</f>
        <v>0.8</v>
      </c>
      <c r="T23" s="149">
        <f t="shared" si="2"/>
        <v>27.542857142857144</v>
      </c>
      <c r="U23" s="69">
        <f t="shared" si="3"/>
        <v>27.542857142857144</v>
      </c>
      <c r="V23" s="69">
        <f t="shared" si="4"/>
        <v>34.428571428571431</v>
      </c>
      <c r="W23" s="148"/>
      <c r="X23" s="147"/>
      <c r="Y23" s="1249" t="s">
        <v>254</v>
      </c>
      <c r="Z23" s="131"/>
    </row>
    <row r="24" spans="1:26" s="48" customFormat="1" ht="144.75" customHeight="1" x14ac:dyDescent="0.2">
      <c r="A24" s="1380"/>
      <c r="B24" s="1372" t="s">
        <v>212</v>
      </c>
      <c r="C24" s="1372"/>
      <c r="D24" s="1380"/>
      <c r="E24" s="1380"/>
      <c r="F24" s="1380"/>
      <c r="G24" s="1380"/>
      <c r="H24" s="155">
        <v>10</v>
      </c>
      <c r="I24" s="154" t="s">
        <v>192</v>
      </c>
      <c r="J24" s="154" t="s">
        <v>201</v>
      </c>
      <c r="K24" s="154">
        <v>1</v>
      </c>
      <c r="L24" s="154">
        <v>1</v>
      </c>
      <c r="M24" s="158">
        <v>41518</v>
      </c>
      <c r="N24" s="158">
        <v>41638</v>
      </c>
      <c r="O24" s="149">
        <f t="shared" si="1"/>
        <v>17.142857142857142</v>
      </c>
      <c r="P24" s="157">
        <v>42246</v>
      </c>
      <c r="Q24" s="66">
        <f t="shared" si="5"/>
        <v>86.857142857142861</v>
      </c>
      <c r="R24" s="156">
        <v>1</v>
      </c>
      <c r="S24" s="150">
        <f>IF(R24/K24&gt;1,1,+R24/K24)</f>
        <v>1</v>
      </c>
      <c r="T24" s="149">
        <f t="shared" si="2"/>
        <v>17.142857142857142</v>
      </c>
      <c r="U24" s="69">
        <f t="shared" si="3"/>
        <v>17.142857142857142</v>
      </c>
      <c r="V24" s="69">
        <f t="shared" si="4"/>
        <v>17.142857142857142</v>
      </c>
      <c r="W24" s="148"/>
      <c r="X24" s="147"/>
      <c r="Y24" s="1249" t="s">
        <v>253</v>
      </c>
      <c r="Z24" s="131"/>
    </row>
    <row r="25" spans="1:26" s="48" customFormat="1" ht="160.5" customHeight="1" x14ac:dyDescent="0.2">
      <c r="A25" s="1380"/>
      <c r="B25" s="1372" t="s">
        <v>213</v>
      </c>
      <c r="C25" s="1372"/>
      <c r="D25" s="1380"/>
      <c r="E25" s="1380"/>
      <c r="F25" s="1380"/>
      <c r="G25" s="1380"/>
      <c r="H25" s="155">
        <v>11</v>
      </c>
      <c r="I25" s="154" t="s">
        <v>214</v>
      </c>
      <c r="J25" s="154" t="s">
        <v>215</v>
      </c>
      <c r="K25" s="153">
        <v>1</v>
      </c>
      <c r="L25" s="153">
        <v>1</v>
      </c>
      <c r="M25" s="159">
        <v>41306</v>
      </c>
      <c r="N25" s="159">
        <v>41638</v>
      </c>
      <c r="O25" s="149">
        <f t="shared" si="1"/>
        <v>47.428571428571431</v>
      </c>
      <c r="P25" s="157">
        <v>42246</v>
      </c>
      <c r="Q25" s="66">
        <f t="shared" si="5"/>
        <v>86.857142857142847</v>
      </c>
      <c r="R25" s="156">
        <v>0.8</v>
      </c>
      <c r="S25" s="150">
        <f>IF(R25/K25&gt;1,1,+R25/K25)</f>
        <v>0.8</v>
      </c>
      <c r="T25" s="149">
        <f t="shared" si="2"/>
        <v>37.942857142857143</v>
      </c>
      <c r="U25" s="69">
        <f t="shared" si="3"/>
        <v>37.942857142857143</v>
      </c>
      <c r="V25" s="69">
        <f t="shared" si="4"/>
        <v>47.428571428571431</v>
      </c>
      <c r="W25" s="148"/>
      <c r="X25" s="147"/>
      <c r="Y25" s="1249" t="s">
        <v>252</v>
      </c>
      <c r="Z25" s="131"/>
    </row>
    <row r="26" spans="1:26" s="48" customFormat="1" ht="177" customHeight="1" x14ac:dyDescent="0.2">
      <c r="A26" s="1381"/>
      <c r="B26" s="1372" t="s">
        <v>216</v>
      </c>
      <c r="C26" s="1372"/>
      <c r="D26" s="1380"/>
      <c r="E26" s="1380"/>
      <c r="F26" s="1380"/>
      <c r="G26" s="1380"/>
      <c r="H26" s="155">
        <v>12</v>
      </c>
      <c r="I26" s="148" t="s">
        <v>217</v>
      </c>
      <c r="J26" s="148" t="s">
        <v>218</v>
      </c>
      <c r="K26" s="153">
        <v>100</v>
      </c>
      <c r="L26" s="153">
        <v>1</v>
      </c>
      <c r="M26" s="159">
        <v>41306</v>
      </c>
      <c r="N26" s="159">
        <v>41547</v>
      </c>
      <c r="O26" s="149">
        <f t="shared" si="1"/>
        <v>34.428571428571431</v>
      </c>
      <c r="P26" s="157">
        <v>42246</v>
      </c>
      <c r="Q26" s="66">
        <f t="shared" si="5"/>
        <v>99.857142857142847</v>
      </c>
      <c r="R26" s="156">
        <v>0.02</v>
      </c>
      <c r="S26" s="150">
        <f>IF(R26/L26&gt;1,1,+R26/L26)</f>
        <v>0.02</v>
      </c>
      <c r="T26" s="149">
        <f t="shared" si="2"/>
        <v>0.68857142857142861</v>
      </c>
      <c r="U26" s="69">
        <f t="shared" si="3"/>
        <v>0.68857142857142861</v>
      </c>
      <c r="V26" s="69">
        <f t="shared" si="4"/>
        <v>34.428571428571431</v>
      </c>
      <c r="W26" s="148" t="s">
        <v>108</v>
      </c>
      <c r="X26" s="147"/>
      <c r="Y26" s="1249" t="s">
        <v>251</v>
      </c>
      <c r="Z26" s="146"/>
    </row>
    <row r="27" spans="1:26" s="48" customFormat="1" ht="174" customHeight="1" x14ac:dyDescent="0.2">
      <c r="A27" s="1373">
        <v>3</v>
      </c>
      <c r="B27" s="1372" t="s">
        <v>250</v>
      </c>
      <c r="C27" s="1372"/>
      <c r="D27" s="1380"/>
      <c r="E27" s="1380"/>
      <c r="F27" s="1380"/>
      <c r="G27" s="1380"/>
      <c r="H27" s="155">
        <v>13</v>
      </c>
      <c r="I27" s="154" t="s">
        <v>219</v>
      </c>
      <c r="J27" s="154" t="s">
        <v>220</v>
      </c>
      <c r="K27" s="154">
        <v>100</v>
      </c>
      <c r="L27" s="154">
        <v>1</v>
      </c>
      <c r="M27" s="158">
        <v>41395</v>
      </c>
      <c r="N27" s="158">
        <v>41639</v>
      </c>
      <c r="O27" s="149">
        <f t="shared" si="1"/>
        <v>34.857142857142854</v>
      </c>
      <c r="P27" s="157">
        <v>42246</v>
      </c>
      <c r="Q27" s="66">
        <f t="shared" si="5"/>
        <v>86.714285714285722</v>
      </c>
      <c r="R27" s="156">
        <v>0.3</v>
      </c>
      <c r="S27" s="150">
        <f>IF(R27/L27&gt;1,1,+R27/L27)</f>
        <v>0.3</v>
      </c>
      <c r="T27" s="149">
        <f t="shared" si="2"/>
        <v>10.457142857142856</v>
      </c>
      <c r="U27" s="69">
        <f t="shared" si="3"/>
        <v>10.457142857142856</v>
      </c>
      <c r="V27" s="69">
        <f t="shared" si="4"/>
        <v>34.857142857142854</v>
      </c>
      <c r="W27" s="148"/>
      <c r="X27" s="147"/>
      <c r="Y27" s="1249" t="s">
        <v>249</v>
      </c>
      <c r="Z27" s="146"/>
    </row>
    <row r="28" spans="1:26" s="48" customFormat="1" ht="108" customHeight="1" x14ac:dyDescent="0.2">
      <c r="A28" s="1380"/>
      <c r="B28" s="1372" t="s">
        <v>221</v>
      </c>
      <c r="C28" s="1372"/>
      <c r="D28" s="1380"/>
      <c r="E28" s="1380"/>
      <c r="F28" s="1380"/>
      <c r="G28" s="1380"/>
      <c r="H28" s="155">
        <v>14</v>
      </c>
      <c r="I28" s="154" t="s">
        <v>222</v>
      </c>
      <c r="J28" s="154" t="s">
        <v>223</v>
      </c>
      <c r="K28" s="154">
        <v>100</v>
      </c>
      <c r="L28" s="154">
        <v>1</v>
      </c>
      <c r="M28" s="158">
        <v>41395</v>
      </c>
      <c r="N28" s="158">
        <v>41639</v>
      </c>
      <c r="O28" s="149">
        <f t="shared" si="1"/>
        <v>34.857142857142854</v>
      </c>
      <c r="P28" s="157">
        <v>42246</v>
      </c>
      <c r="Q28" s="66">
        <f t="shared" si="5"/>
        <v>86.714285714285722</v>
      </c>
      <c r="R28" s="156">
        <v>1</v>
      </c>
      <c r="S28" s="150">
        <f>IF(R28/L28&gt;1,1,+R28/L28)</f>
        <v>1</v>
      </c>
      <c r="T28" s="149">
        <f t="shared" si="2"/>
        <v>34.857142857142854</v>
      </c>
      <c r="U28" s="69">
        <f t="shared" si="3"/>
        <v>34.857142857142854</v>
      </c>
      <c r="V28" s="69">
        <f t="shared" si="4"/>
        <v>34.857142857142854</v>
      </c>
      <c r="W28" s="148" t="s">
        <v>108</v>
      </c>
      <c r="X28" s="147"/>
      <c r="Y28" s="1249" t="s">
        <v>248</v>
      </c>
      <c r="Z28" s="131"/>
    </row>
    <row r="29" spans="1:26" s="48" customFormat="1" ht="106.5" customHeight="1" x14ac:dyDescent="0.2">
      <c r="A29" s="1380"/>
      <c r="B29" s="1374" t="s">
        <v>224</v>
      </c>
      <c r="C29" s="1375"/>
      <c r="D29" s="1380"/>
      <c r="E29" s="1380"/>
      <c r="F29" s="1380"/>
      <c r="G29" s="1380"/>
      <c r="H29" s="155">
        <v>15</v>
      </c>
      <c r="I29" s="154" t="s">
        <v>225</v>
      </c>
      <c r="J29" s="154" t="s">
        <v>226</v>
      </c>
      <c r="K29" s="153">
        <v>1</v>
      </c>
      <c r="L29" s="153">
        <v>1</v>
      </c>
      <c r="M29" s="152">
        <v>41365</v>
      </c>
      <c r="N29" s="152">
        <v>41547</v>
      </c>
      <c r="O29" s="149">
        <f t="shared" si="1"/>
        <v>26</v>
      </c>
      <c r="P29" s="157">
        <v>41547</v>
      </c>
      <c r="Q29" s="66">
        <f t="shared" si="5"/>
        <v>0</v>
      </c>
      <c r="R29" s="156">
        <v>1</v>
      </c>
      <c r="S29" s="150">
        <f>IF(R29/K29&gt;1,1,+R29/K29)</f>
        <v>1</v>
      </c>
      <c r="T29" s="149">
        <f t="shared" si="2"/>
        <v>26</v>
      </c>
      <c r="U29" s="69">
        <f t="shared" si="3"/>
        <v>26</v>
      </c>
      <c r="V29" s="69">
        <f t="shared" si="4"/>
        <v>26</v>
      </c>
      <c r="W29" s="148" t="s">
        <v>108</v>
      </c>
      <c r="X29" s="147"/>
      <c r="Y29" s="1249" t="s">
        <v>247</v>
      </c>
      <c r="Z29" s="131"/>
    </row>
    <row r="30" spans="1:26" s="48" customFormat="1" ht="44.25" customHeight="1" x14ac:dyDescent="0.2">
      <c r="A30" s="1380"/>
      <c r="B30" s="1376"/>
      <c r="C30" s="1377"/>
      <c r="D30" s="1380"/>
      <c r="E30" s="1380"/>
      <c r="F30" s="1380"/>
      <c r="G30" s="1380"/>
      <c r="H30" s="155">
        <v>16</v>
      </c>
      <c r="I30" s="154" t="s">
        <v>227</v>
      </c>
      <c r="J30" s="154" t="s">
        <v>228</v>
      </c>
      <c r="K30" s="153">
        <v>1</v>
      </c>
      <c r="L30" s="153">
        <v>1</v>
      </c>
      <c r="M30" s="152">
        <v>41548</v>
      </c>
      <c r="N30" s="152">
        <v>41608</v>
      </c>
      <c r="O30" s="149">
        <f t="shared" si="1"/>
        <v>8.5714285714285712</v>
      </c>
      <c r="P30" s="157">
        <v>41608</v>
      </c>
      <c r="Q30" s="66">
        <f t="shared" si="5"/>
        <v>0</v>
      </c>
      <c r="R30" s="156">
        <v>0.5</v>
      </c>
      <c r="S30" s="150">
        <f>IF(R30/K30&gt;1,1,+R30/K30)</f>
        <v>0.5</v>
      </c>
      <c r="T30" s="149">
        <f t="shared" si="2"/>
        <v>4.2857142857142856</v>
      </c>
      <c r="U30" s="69">
        <f t="shared" si="3"/>
        <v>4.2857142857142856</v>
      </c>
      <c r="V30" s="69">
        <f t="shared" si="4"/>
        <v>8.5714285714285712</v>
      </c>
      <c r="W30" s="148"/>
      <c r="X30" s="147"/>
      <c r="Y30" s="1249" t="s">
        <v>246</v>
      </c>
      <c r="Z30" s="131"/>
    </row>
    <row r="31" spans="1:26" s="48" customFormat="1" ht="85.5" customHeight="1" x14ac:dyDescent="0.2">
      <c r="A31" s="1380"/>
      <c r="B31" s="1378" t="s">
        <v>229</v>
      </c>
      <c r="C31" s="1379"/>
      <c r="D31" s="1380"/>
      <c r="E31" s="1380"/>
      <c r="F31" s="1380"/>
      <c r="G31" s="1380"/>
      <c r="H31" s="155">
        <v>17</v>
      </c>
      <c r="I31" s="154" t="s">
        <v>225</v>
      </c>
      <c r="J31" s="154" t="s">
        <v>230</v>
      </c>
      <c r="K31" s="153">
        <v>100</v>
      </c>
      <c r="L31" s="153">
        <v>1</v>
      </c>
      <c r="M31" s="152">
        <v>41365</v>
      </c>
      <c r="N31" s="152">
        <v>41547</v>
      </c>
      <c r="O31" s="149">
        <f t="shared" si="1"/>
        <v>26</v>
      </c>
      <c r="P31" s="157">
        <v>42246</v>
      </c>
      <c r="Q31" s="66">
        <f t="shared" si="5"/>
        <v>99.857142857142861</v>
      </c>
      <c r="R31" s="156">
        <v>0.02</v>
      </c>
      <c r="S31" s="150">
        <f>IF(R31/L31&gt;1,1,+R31/L31)</f>
        <v>0.02</v>
      </c>
      <c r="T31" s="149">
        <f t="shared" si="2"/>
        <v>0.52</v>
      </c>
      <c r="U31" s="69">
        <f t="shared" si="3"/>
        <v>0.52</v>
      </c>
      <c r="V31" s="69">
        <f t="shared" si="4"/>
        <v>26</v>
      </c>
      <c r="W31" s="148" t="s">
        <v>108</v>
      </c>
      <c r="X31" s="147"/>
      <c r="Y31" s="1249" t="s">
        <v>245</v>
      </c>
      <c r="Z31" s="146"/>
    </row>
    <row r="32" spans="1:26" s="48" customFormat="1" ht="54.75" customHeight="1" x14ac:dyDescent="0.2">
      <c r="A32" s="1380"/>
      <c r="B32" s="1378" t="s">
        <v>231</v>
      </c>
      <c r="C32" s="1379"/>
      <c r="D32" s="1380"/>
      <c r="E32" s="1380"/>
      <c r="F32" s="1380"/>
      <c r="G32" s="1380"/>
      <c r="H32" s="155">
        <v>18</v>
      </c>
      <c r="I32" s="154" t="s">
        <v>232</v>
      </c>
      <c r="J32" s="154" t="s">
        <v>233</v>
      </c>
      <c r="K32" s="153">
        <v>100</v>
      </c>
      <c r="L32" s="153">
        <v>1</v>
      </c>
      <c r="M32" s="152">
        <v>41306</v>
      </c>
      <c r="N32" s="152">
        <v>41547</v>
      </c>
      <c r="O32" s="149">
        <f t="shared" si="1"/>
        <v>34.428571428571431</v>
      </c>
      <c r="P32" s="157">
        <v>41547</v>
      </c>
      <c r="Q32" s="66">
        <f t="shared" si="5"/>
        <v>0</v>
      </c>
      <c r="R32" s="156">
        <v>1</v>
      </c>
      <c r="S32" s="150">
        <f>IF(R32/L32&gt;1,1,+R32/L32)</f>
        <v>1</v>
      </c>
      <c r="T32" s="149">
        <f t="shared" si="2"/>
        <v>34.428571428571431</v>
      </c>
      <c r="U32" s="69">
        <f t="shared" si="3"/>
        <v>34.428571428571431</v>
      </c>
      <c r="V32" s="69">
        <f t="shared" si="4"/>
        <v>34.428571428571431</v>
      </c>
      <c r="W32" s="148" t="s">
        <v>108</v>
      </c>
      <c r="X32" s="147"/>
      <c r="Y32" s="1249" t="s">
        <v>244</v>
      </c>
      <c r="Z32" s="146"/>
    </row>
    <row r="33" spans="1:26" s="48" customFormat="1" ht="44.25" customHeight="1" x14ac:dyDescent="0.2">
      <c r="A33" s="1381"/>
      <c r="B33" s="1372" t="s">
        <v>234</v>
      </c>
      <c r="C33" s="1372"/>
      <c r="D33" s="1381"/>
      <c r="E33" s="1381"/>
      <c r="F33" s="1381"/>
      <c r="G33" s="1381"/>
      <c r="H33" s="155">
        <v>19</v>
      </c>
      <c r="I33" s="154" t="s">
        <v>243</v>
      </c>
      <c r="J33" s="154" t="s">
        <v>235</v>
      </c>
      <c r="K33" s="153">
        <v>1</v>
      </c>
      <c r="L33" s="153">
        <v>1</v>
      </c>
      <c r="M33" s="152">
        <v>40940</v>
      </c>
      <c r="N33" s="152">
        <v>41639</v>
      </c>
      <c r="O33" s="149">
        <f t="shared" si="1"/>
        <v>99.857142857142861</v>
      </c>
      <c r="P33" s="151">
        <v>42246</v>
      </c>
      <c r="Q33" s="66">
        <f t="shared" si="5"/>
        <v>86.714285714285722</v>
      </c>
      <c r="R33" s="66">
        <v>0.1</v>
      </c>
      <c r="S33" s="150">
        <f>IF(R33/K33&gt;1,1,+R33/K33)</f>
        <v>0.1</v>
      </c>
      <c r="T33" s="149">
        <f t="shared" si="2"/>
        <v>9.9857142857142875</v>
      </c>
      <c r="U33" s="69">
        <f t="shared" si="3"/>
        <v>9.9857142857142875</v>
      </c>
      <c r="V33" s="69">
        <f t="shared" si="4"/>
        <v>99.857142857142861</v>
      </c>
      <c r="W33" s="148"/>
      <c r="X33" s="147"/>
      <c r="Y33" s="1249" t="s">
        <v>242</v>
      </c>
      <c r="Z33" s="146"/>
    </row>
    <row r="34" spans="1:26" ht="15.75" x14ac:dyDescent="0.2">
      <c r="A34" s="143"/>
      <c r="B34" s="143"/>
      <c r="C34" s="131"/>
      <c r="D34" s="131"/>
      <c r="E34" s="131"/>
      <c r="F34" s="131"/>
      <c r="G34" s="131"/>
      <c r="H34" s="131"/>
      <c r="I34" s="131"/>
      <c r="J34" s="131"/>
      <c r="K34" s="131"/>
      <c r="L34" s="145">
        <f>SUM(L12:L33)</f>
        <v>21</v>
      </c>
      <c r="M34" s="131"/>
      <c r="N34" s="131"/>
      <c r="O34" s="94">
        <f>SUM(O12:O33)</f>
        <v>614.14285714285711</v>
      </c>
      <c r="P34" s="93"/>
      <c r="Q34" s="144">
        <f>SUM(Q24:Q33)</f>
        <v>633.57142857142867</v>
      </c>
      <c r="R34" s="144">
        <f>SUM(R12:R33)</f>
        <v>15.74</v>
      </c>
      <c r="S34" s="94"/>
      <c r="T34" s="94">
        <f>SUM(T12:T33)</f>
        <v>408.77999999999992</v>
      </c>
      <c r="U34" s="94">
        <f>SUM(U23:U33)</f>
        <v>203.85142857142861</v>
      </c>
      <c r="V34" s="94">
        <f>SUM(V23:V33)</f>
        <v>398.00000000000011</v>
      </c>
      <c r="Y34" s="83"/>
    </row>
    <row r="35" spans="1:26" x14ac:dyDescent="0.2">
      <c r="A35" s="143"/>
      <c r="B35" s="143"/>
      <c r="C35" s="131"/>
      <c r="D35" s="131"/>
      <c r="E35" s="131"/>
      <c r="F35" s="131"/>
      <c r="G35" s="131"/>
      <c r="H35" s="131"/>
      <c r="I35" s="131"/>
      <c r="J35" s="131"/>
      <c r="K35" s="131"/>
      <c r="L35" s="131"/>
      <c r="M35" s="131"/>
      <c r="N35" s="131"/>
      <c r="O35" s="142"/>
      <c r="P35" s="142"/>
      <c r="Q35" s="142"/>
      <c r="R35" s="131"/>
      <c r="S35" s="131"/>
      <c r="T35" s="141"/>
      <c r="U35" s="141"/>
      <c r="V35" s="141"/>
      <c r="Y35" s="83"/>
    </row>
    <row r="36" spans="1:26" x14ac:dyDescent="0.2">
      <c r="A36" s="143"/>
      <c r="B36" s="143"/>
      <c r="C36" s="131"/>
      <c r="D36" s="131"/>
      <c r="E36" s="131"/>
      <c r="F36" s="131"/>
      <c r="G36" s="131"/>
      <c r="H36" s="131"/>
      <c r="I36" s="131"/>
      <c r="J36" s="131"/>
      <c r="K36" s="131"/>
      <c r="L36" s="131"/>
      <c r="M36" s="131"/>
      <c r="N36" s="131"/>
      <c r="O36" s="142"/>
      <c r="P36" s="142"/>
      <c r="Q36" s="142"/>
      <c r="R36" s="131"/>
      <c r="S36" s="131"/>
      <c r="T36" s="141"/>
      <c r="U36" s="141"/>
      <c r="V36" s="141"/>
      <c r="Y36" s="83"/>
    </row>
    <row r="37" spans="1:26" x14ac:dyDescent="0.2">
      <c r="A37" s="1385"/>
      <c r="B37" s="1385"/>
      <c r="C37" s="1385"/>
      <c r="D37" s="1385"/>
      <c r="E37" s="1385"/>
      <c r="F37" s="138"/>
      <c r="G37" s="1371" t="s">
        <v>166</v>
      </c>
      <c r="H37" s="1371"/>
      <c r="I37" s="1371"/>
      <c r="J37" s="1371"/>
      <c r="K37" s="1371"/>
      <c r="L37" s="1371"/>
      <c r="M37" s="1371"/>
      <c r="N37" s="1371"/>
      <c r="O37" s="1371"/>
      <c r="P37" s="1371"/>
      <c r="Q37" s="1371"/>
      <c r="R37" s="1371"/>
      <c r="S37" s="1371"/>
      <c r="T37" s="1371"/>
      <c r="U37" s="1371"/>
      <c r="V37" s="1371"/>
      <c r="W37" s="1371"/>
      <c r="X37" s="1371"/>
      <c r="Y37" s="83"/>
    </row>
    <row r="38" spans="1:26" ht="15" customHeight="1" x14ac:dyDescent="0.2">
      <c r="A38" s="1382"/>
      <c r="B38" s="1382"/>
      <c r="C38" s="1382"/>
      <c r="D38" s="1382"/>
      <c r="E38" s="1382"/>
      <c r="F38" s="138"/>
      <c r="G38" s="1371" t="s">
        <v>167</v>
      </c>
      <c r="H38" s="1371"/>
      <c r="I38" s="1371"/>
      <c r="J38" s="1371"/>
      <c r="K38" s="1371"/>
      <c r="L38" s="1371"/>
      <c r="M38" s="1371"/>
      <c r="N38" s="1371"/>
      <c r="O38" s="1371"/>
      <c r="P38" s="1371"/>
      <c r="Q38" s="1371"/>
      <c r="R38" s="1371"/>
      <c r="S38" s="1371"/>
      <c r="T38" s="1371"/>
      <c r="U38" s="1371"/>
      <c r="V38" s="1371"/>
      <c r="W38" s="1371"/>
      <c r="X38" s="1371"/>
      <c r="Y38" s="83"/>
    </row>
    <row r="39" spans="1:26" ht="15.75" x14ac:dyDescent="0.2">
      <c r="A39" s="1382"/>
      <c r="B39" s="1382"/>
      <c r="C39" s="1383"/>
      <c r="D39" s="1383"/>
      <c r="E39" s="1383"/>
      <c r="F39" s="138"/>
      <c r="G39" s="1384" t="s">
        <v>168</v>
      </c>
      <c r="H39" s="1384"/>
      <c r="I39" s="1384"/>
      <c r="J39" s="1384"/>
      <c r="K39" s="1384"/>
      <c r="L39" s="1384"/>
      <c r="M39" s="1384"/>
      <c r="N39" s="1384"/>
      <c r="O39" s="1384"/>
      <c r="P39" s="1384"/>
      <c r="Q39" s="1384"/>
      <c r="R39" s="1384"/>
      <c r="S39" s="1384"/>
      <c r="T39" s="1384"/>
      <c r="U39" s="137"/>
      <c r="V39" s="137"/>
      <c r="W39" s="1386"/>
      <c r="X39" s="1386"/>
      <c r="Y39" s="93">
        <f>T34-Q34</f>
        <v>-224.79142857142875</v>
      </c>
    </row>
    <row r="40" spans="1:26" ht="15.75" x14ac:dyDescent="0.2">
      <c r="A40" s="140"/>
      <c r="B40" s="140"/>
      <c r="C40" s="139"/>
      <c r="D40" s="139"/>
      <c r="E40" s="139"/>
      <c r="F40" s="138"/>
      <c r="G40" s="1360" t="s">
        <v>169</v>
      </c>
      <c r="H40" s="1361"/>
      <c r="I40" s="1361"/>
      <c r="J40" s="1361"/>
      <c r="K40" s="1361"/>
      <c r="L40" s="1361"/>
      <c r="M40" s="1361"/>
      <c r="N40" s="1361"/>
      <c r="O40" s="1361"/>
      <c r="P40" s="1361"/>
      <c r="Q40" s="1361"/>
      <c r="R40" s="1361"/>
      <c r="S40" s="1361"/>
      <c r="T40" s="1362"/>
      <c r="U40" s="137"/>
      <c r="V40" s="137"/>
      <c r="W40" s="1358"/>
      <c r="X40" s="1359"/>
      <c r="Y40" s="93">
        <f>+V34</f>
        <v>398.00000000000011</v>
      </c>
    </row>
    <row r="41" spans="1:26" ht="15.75" x14ac:dyDescent="0.2">
      <c r="A41" s="1382"/>
      <c r="B41" s="1382"/>
      <c r="C41" s="1383"/>
      <c r="D41" s="1383"/>
      <c r="E41" s="1383"/>
      <c r="F41" s="138"/>
      <c r="G41" s="1384" t="s">
        <v>170</v>
      </c>
      <c r="H41" s="1384"/>
      <c r="I41" s="1384"/>
      <c r="J41" s="1384"/>
      <c r="K41" s="1384"/>
      <c r="L41" s="1384"/>
      <c r="M41" s="1384"/>
      <c r="N41" s="1384"/>
      <c r="O41" s="1384"/>
      <c r="P41" s="1384"/>
      <c r="Q41" s="1384"/>
      <c r="R41" s="1384"/>
      <c r="S41" s="1384"/>
      <c r="T41" s="1384"/>
      <c r="U41" s="137"/>
      <c r="V41" s="137"/>
      <c r="W41" s="1386"/>
      <c r="X41" s="1386"/>
      <c r="Y41" s="100">
        <f>L34</f>
        <v>21</v>
      </c>
    </row>
    <row r="42" spans="1:26" ht="15.75" x14ac:dyDescent="0.2">
      <c r="A42" s="1382"/>
      <c r="B42" s="1382"/>
      <c r="C42" s="1383"/>
      <c r="D42" s="1383"/>
      <c r="E42" s="1383"/>
      <c r="F42" s="138"/>
      <c r="G42" s="1384" t="s">
        <v>171</v>
      </c>
      <c r="H42" s="1384"/>
      <c r="I42" s="1384"/>
      <c r="J42" s="1384"/>
      <c r="K42" s="1384"/>
      <c r="L42" s="1384"/>
      <c r="M42" s="1384"/>
      <c r="N42" s="1384"/>
      <c r="O42" s="1384"/>
      <c r="P42" s="1384"/>
      <c r="Q42" s="1384"/>
      <c r="R42" s="1384"/>
      <c r="S42" s="1384"/>
      <c r="T42" s="1384"/>
      <c r="U42" s="137"/>
      <c r="V42" s="137"/>
      <c r="W42" s="1389"/>
      <c r="X42" s="1389"/>
      <c r="Y42" s="102">
        <f>IF(U34=0,0,+U34/Y40)</f>
        <v>0.51218951902368981</v>
      </c>
    </row>
    <row r="43" spans="1:26" ht="15.75" x14ac:dyDescent="0.2">
      <c r="A43" s="138"/>
      <c r="B43" s="138"/>
      <c r="C43" s="138"/>
      <c r="D43" s="138"/>
      <c r="E43" s="138"/>
      <c r="F43" s="138"/>
      <c r="G43" s="1384" t="s">
        <v>172</v>
      </c>
      <c r="H43" s="1384"/>
      <c r="I43" s="1384"/>
      <c r="J43" s="1384"/>
      <c r="K43" s="1384"/>
      <c r="L43" s="1384"/>
      <c r="M43" s="1384"/>
      <c r="N43" s="1384"/>
      <c r="O43" s="1384"/>
      <c r="P43" s="1384"/>
      <c r="Q43" s="1384"/>
      <c r="R43" s="1384"/>
      <c r="S43" s="1384"/>
      <c r="T43" s="1384"/>
      <c r="U43" s="137"/>
      <c r="V43" s="137"/>
      <c r="W43" s="1389"/>
      <c r="X43" s="1389"/>
      <c r="Y43" s="101">
        <f>IF(L34=0,0,+R34/Y41)</f>
        <v>0.74952380952380948</v>
      </c>
    </row>
    <row r="44" spans="1:26" ht="40.5" customHeight="1" x14ac:dyDescent="0.2">
      <c r="A44" s="131"/>
      <c r="B44" s="131"/>
      <c r="C44" s="136"/>
      <c r="D44" s="135"/>
      <c r="E44" s="131"/>
      <c r="F44" s="131"/>
      <c r="G44" s="131"/>
      <c r="H44" s="131"/>
      <c r="I44" s="131"/>
      <c r="J44" s="131"/>
      <c r="K44" s="131"/>
      <c r="L44" s="131"/>
      <c r="M44" s="131"/>
      <c r="N44" s="131"/>
      <c r="O44" s="131"/>
      <c r="P44" s="131"/>
      <c r="Q44" s="131"/>
      <c r="R44" s="134"/>
      <c r="S44" s="131"/>
      <c r="T44" s="131"/>
      <c r="U44" s="131"/>
      <c r="V44" s="131"/>
    </row>
    <row r="45" spans="1:26" x14ac:dyDescent="0.2">
      <c r="A45" s="133"/>
      <c r="B45" s="133"/>
      <c r="C45" s="1390"/>
      <c r="D45" s="1390"/>
      <c r="E45" s="1390"/>
      <c r="F45" s="1391"/>
      <c r="G45" s="1391"/>
      <c r="H45" s="1391"/>
      <c r="I45" s="1391"/>
      <c r="J45" s="131"/>
    </row>
    <row r="46" spans="1:26" x14ac:dyDescent="0.2">
      <c r="A46" s="131"/>
      <c r="B46" s="131"/>
      <c r="C46" s="1392"/>
      <c r="D46" s="1392"/>
      <c r="E46" s="1392"/>
      <c r="F46" s="1391"/>
      <c r="G46" s="1391"/>
      <c r="H46" s="1391"/>
      <c r="I46" s="1393"/>
      <c r="J46" s="131"/>
    </row>
    <row r="47" spans="1:26" ht="12.75" customHeight="1" x14ac:dyDescent="0.2">
      <c r="A47" s="131"/>
      <c r="B47" s="131"/>
      <c r="C47" s="1394" t="s">
        <v>173</v>
      </c>
      <c r="D47" s="1394"/>
      <c r="E47" s="1394"/>
      <c r="F47" s="110"/>
      <c r="G47" s="118"/>
      <c r="H47" s="118"/>
      <c r="I47" s="1395" t="s">
        <v>174</v>
      </c>
      <c r="J47" s="1395"/>
      <c r="K47" s="1395"/>
      <c r="L47" s="1395"/>
      <c r="M47" s="1395"/>
      <c r="N47" s="1395"/>
      <c r="O47" s="1395"/>
      <c r="P47" s="1395"/>
      <c r="Q47" s="1395"/>
      <c r="R47" s="1395"/>
    </row>
    <row r="48" spans="1:26" x14ac:dyDescent="0.2">
      <c r="A48" s="132"/>
      <c r="B48" s="131"/>
      <c r="C48" s="131"/>
      <c r="D48" s="131"/>
      <c r="E48" s="131"/>
      <c r="F48" s="131"/>
      <c r="G48" s="131"/>
      <c r="H48" s="131"/>
      <c r="I48" s="131"/>
      <c r="J48" s="131"/>
      <c r="K48" s="1387" t="s">
        <v>175</v>
      </c>
      <c r="L48" s="1387"/>
      <c r="M48" s="1388"/>
      <c r="N48" s="1388"/>
      <c r="O48" s="1388"/>
      <c r="P48" s="1388"/>
      <c r="Q48" s="1388"/>
      <c r="R48" s="1388"/>
      <c r="S48" s="1388"/>
      <c r="T48" s="1388"/>
      <c r="U48" s="87"/>
      <c r="V48" s="87"/>
    </row>
    <row r="54" spans="1:22" x14ac:dyDescent="0.2">
      <c r="A54" s="110"/>
      <c r="B54" s="110"/>
      <c r="C54" s="110"/>
      <c r="D54" s="110"/>
      <c r="E54" s="110"/>
      <c r="F54" s="110"/>
      <c r="G54" s="110"/>
      <c r="H54" s="110"/>
      <c r="I54" s="110"/>
      <c r="J54" s="110"/>
      <c r="K54" s="110"/>
      <c r="L54" s="110"/>
      <c r="M54" s="110"/>
      <c r="N54" s="110"/>
      <c r="O54" s="110"/>
      <c r="P54" s="110"/>
      <c r="Q54" s="110"/>
      <c r="R54" s="111"/>
      <c r="S54" s="110"/>
      <c r="T54" s="110"/>
      <c r="U54" s="110"/>
      <c r="V54" s="110"/>
    </row>
  </sheetData>
  <autoFilter ref="S1:S54"/>
  <mergeCells count="84">
    <mergeCell ref="A41:B41"/>
    <mergeCell ref="C41:E41"/>
    <mergeCell ref="G41:T41"/>
    <mergeCell ref="W41:X41"/>
    <mergeCell ref="A42:B42"/>
    <mergeCell ref="C42:E42"/>
    <mergeCell ref="G42:T42"/>
    <mergeCell ref="W39:X39"/>
    <mergeCell ref="A13:A26"/>
    <mergeCell ref="A27:A33"/>
    <mergeCell ref="K48:T48"/>
    <mergeCell ref="G43:T43"/>
    <mergeCell ref="W43:X43"/>
    <mergeCell ref="C45:I45"/>
    <mergeCell ref="C46:I46"/>
    <mergeCell ref="C47:E47"/>
    <mergeCell ref="I47:R47"/>
    <mergeCell ref="F13:F33"/>
    <mergeCell ref="G13:G33"/>
    <mergeCell ref="H14:H15"/>
    <mergeCell ref="H20:H21"/>
    <mergeCell ref="W42:X42"/>
    <mergeCell ref="A38:E38"/>
    <mergeCell ref="B27:C27"/>
    <mergeCell ref="B28:C28"/>
    <mergeCell ref="G38:X38"/>
    <mergeCell ref="A39:B39"/>
    <mergeCell ref="C39:E39"/>
    <mergeCell ref="G39:T39"/>
    <mergeCell ref="E13:E33"/>
    <mergeCell ref="B23:C23"/>
    <mergeCell ref="B29:C30"/>
    <mergeCell ref="B31:C31"/>
    <mergeCell ref="B32:C32"/>
    <mergeCell ref="A37:E37"/>
    <mergeCell ref="B19:C19"/>
    <mergeCell ref="B20:C21"/>
    <mergeCell ref="B24:C24"/>
    <mergeCell ref="B25:C25"/>
    <mergeCell ref="O9:O10"/>
    <mergeCell ref="J9:J10"/>
    <mergeCell ref="G9:G10"/>
    <mergeCell ref="G37:X37"/>
    <mergeCell ref="B16:C16"/>
    <mergeCell ref="B17:C17"/>
    <mergeCell ref="B18:C18"/>
    <mergeCell ref="B22:C22"/>
    <mergeCell ref="T9:T10"/>
    <mergeCell ref="I9:I10"/>
    <mergeCell ref="B12:C12"/>
    <mergeCell ref="B14:C15"/>
    <mergeCell ref="B33:C33"/>
    <mergeCell ref="B13:C13"/>
    <mergeCell ref="D13:D33"/>
    <mergeCell ref="B26:C26"/>
    <mergeCell ref="P9:P10"/>
    <mergeCell ref="Q9:Q10"/>
    <mergeCell ref="V9:V10"/>
    <mergeCell ref="W9:X9"/>
    <mergeCell ref="U9:U10"/>
    <mergeCell ref="R9:R10"/>
    <mergeCell ref="S9:S10"/>
    <mergeCell ref="B11:C11"/>
    <mergeCell ref="K9:K10"/>
    <mergeCell ref="M9:M10"/>
    <mergeCell ref="N9:N10"/>
    <mergeCell ref="H9:H10"/>
    <mergeCell ref="L9:L10"/>
    <mergeCell ref="W40:X40"/>
    <mergeCell ref="G40:T40"/>
    <mergeCell ref="A6:Y7"/>
    <mergeCell ref="A1:B4"/>
    <mergeCell ref="C1:Y4"/>
    <mergeCell ref="A5:E5"/>
    <mergeCell ref="F5:N5"/>
    <mergeCell ref="O5:Y5"/>
    <mergeCell ref="A8:B8"/>
    <mergeCell ref="W8:X8"/>
    <mergeCell ref="A9:A10"/>
    <mergeCell ref="B9:C10"/>
    <mergeCell ref="D9:D10"/>
    <mergeCell ref="E9:E10"/>
    <mergeCell ref="F9:F10"/>
    <mergeCell ref="Y9:Y10"/>
  </mergeCells>
  <conditionalFormatting sqref="S12:S33">
    <cfRule type="cellIs" dxfId="605" priority="21" stopIfTrue="1" operator="between">
      <formula>0.9</formula>
      <formula>1</formula>
    </cfRule>
    <cfRule type="cellIs" dxfId="604" priority="22" stopIfTrue="1" operator="between">
      <formula>0.5</formula>
      <formula>0.89</formula>
    </cfRule>
    <cfRule type="cellIs" dxfId="603" priority="23" stopIfTrue="1" operator="between">
      <formula>0.2</formula>
      <formula>0.49</formula>
    </cfRule>
    <cfRule type="cellIs" dxfId="602" priority="24" stopIfTrue="1" operator="between">
      <formula>0</formula>
      <formula>0.19</formula>
    </cfRule>
  </conditionalFormatting>
  <conditionalFormatting sqref="Y42">
    <cfRule type="cellIs" dxfId="601" priority="17" stopIfTrue="1" operator="between">
      <formula>0.9</formula>
      <formula>1</formula>
    </cfRule>
    <cfRule type="cellIs" dxfId="600" priority="18" stopIfTrue="1" operator="between">
      <formula>0.5</formula>
      <formula>0.89</formula>
    </cfRule>
    <cfRule type="cellIs" dxfId="599" priority="19" stopIfTrue="1" operator="between">
      <formula>0.2</formula>
      <formula>0.49</formula>
    </cfRule>
    <cfRule type="cellIs" dxfId="598" priority="20" stopIfTrue="1" operator="between">
      <formula>0</formula>
      <formula>0.19</formula>
    </cfRule>
  </conditionalFormatting>
  <conditionalFormatting sqref="S12:S33">
    <cfRule type="cellIs" dxfId="597" priority="13" stopIfTrue="1" operator="between">
      <formula>0.9</formula>
      <formula>1</formula>
    </cfRule>
    <cfRule type="cellIs" dxfId="596" priority="14" stopIfTrue="1" operator="between">
      <formula>0.5</formula>
      <formula>0.89</formula>
    </cfRule>
    <cfRule type="cellIs" dxfId="595" priority="15" stopIfTrue="1" operator="between">
      <formula>0.2</formula>
      <formula>0.49</formula>
    </cfRule>
    <cfRule type="cellIs" dxfId="594" priority="16" stopIfTrue="1" operator="between">
      <formula>0</formula>
      <formula>0.19</formula>
    </cfRule>
  </conditionalFormatting>
  <conditionalFormatting sqref="Y42">
    <cfRule type="cellIs" dxfId="593" priority="9" stopIfTrue="1" operator="between">
      <formula>0.9</formula>
      <formula>1</formula>
    </cfRule>
    <cfRule type="cellIs" dxfId="592" priority="10" stopIfTrue="1" operator="between">
      <formula>0.5</formula>
      <formula>0.89</formula>
    </cfRule>
    <cfRule type="cellIs" dxfId="591" priority="11" stopIfTrue="1" operator="between">
      <formula>0.2</formula>
      <formula>0.49</formula>
    </cfRule>
    <cfRule type="cellIs" dxfId="590" priority="12" stopIfTrue="1" operator="between">
      <formula>0</formula>
      <formula>0.19</formula>
    </cfRule>
  </conditionalFormatting>
  <conditionalFormatting sqref="Y43">
    <cfRule type="cellIs" dxfId="589" priority="5" stopIfTrue="1" operator="between">
      <formula>0.9</formula>
      <formula>1</formula>
    </cfRule>
    <cfRule type="cellIs" dxfId="588" priority="6" stopIfTrue="1" operator="between">
      <formula>0.5</formula>
      <formula>0.89</formula>
    </cfRule>
    <cfRule type="cellIs" dxfId="587" priority="7" stopIfTrue="1" operator="between">
      <formula>0.2</formula>
      <formula>0.49</formula>
    </cfRule>
    <cfRule type="cellIs" dxfId="586" priority="8" stopIfTrue="1" operator="between">
      <formula>0</formula>
      <formula>0.19</formula>
    </cfRule>
  </conditionalFormatting>
  <conditionalFormatting sqref="Y43">
    <cfRule type="cellIs" dxfId="585" priority="1" stopIfTrue="1" operator="between">
      <formula>0.9</formula>
      <formula>1</formula>
    </cfRule>
    <cfRule type="cellIs" dxfId="584" priority="2" stopIfTrue="1" operator="between">
      <formula>0.5</formula>
      <formula>0.89</formula>
    </cfRule>
    <cfRule type="cellIs" dxfId="583" priority="3" stopIfTrue="1" operator="between">
      <formula>0.2</formula>
      <formula>0.49</formula>
    </cfRule>
    <cfRule type="cellIs" dxfId="582" priority="4" stopIfTrue="1" operator="between">
      <formula>0</formula>
      <formula>0.19</formula>
    </cfRule>
  </conditionalFormatting>
  <hyperlinks>
    <hyperlink ref="D8" location="'CONTROL PM'!A1" display="VOLVER"/>
  </hyperlinks>
  <printOptions horizontalCentered="1" verticalCentered="1"/>
  <pageMargins left="0.39370078740157483" right="0.39370078740157483" top="0.59055118110236227" bottom="0.51181102362204722" header="0" footer="0"/>
  <pageSetup paperSize="121" scale="60" orientation="landscape"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W24"/>
  <sheetViews>
    <sheetView zoomScale="70" zoomScaleNormal="70" workbookViewId="0">
      <selection sqref="A1:S6"/>
    </sheetView>
  </sheetViews>
  <sheetFormatPr baseColWidth="10" defaultRowHeight="12.75" x14ac:dyDescent="0.2"/>
  <cols>
    <col min="3" max="3" width="82" customWidth="1"/>
    <col min="4" max="4" width="46.140625" customWidth="1"/>
    <col min="5" max="5" width="38.7109375" customWidth="1"/>
    <col min="6" max="6" width="36.5703125" customWidth="1"/>
    <col min="7" max="7" width="29.7109375" customWidth="1"/>
    <col min="10" max="10" width="16.5703125" customWidth="1"/>
    <col min="14" max="14" width="17.42578125" customWidth="1"/>
    <col min="17" max="18" width="0" hidden="1" customWidth="1"/>
    <col min="19" max="19" width="20.7109375" customWidth="1"/>
    <col min="20" max="20" width="15.42578125" customWidth="1"/>
    <col min="21" max="21" width="47.140625" customWidth="1"/>
    <col min="22" max="22" width="27.7109375" customWidth="1"/>
    <col min="23" max="23" width="34" customWidth="1"/>
  </cols>
  <sheetData>
    <row r="1" spans="1:23" ht="18" customHeight="1" x14ac:dyDescent="0.2">
      <c r="A1" s="2034" t="s">
        <v>2398</v>
      </c>
      <c r="B1" s="2035"/>
      <c r="C1" s="2035"/>
      <c r="D1" s="2035"/>
      <c r="E1" s="2035"/>
      <c r="F1" s="2035"/>
      <c r="G1" s="2035"/>
      <c r="H1" s="2035"/>
      <c r="I1" s="2035"/>
      <c r="J1" s="2035"/>
      <c r="K1" s="2035"/>
      <c r="L1" s="2035"/>
      <c r="M1" s="2035"/>
      <c r="N1" s="2035"/>
      <c r="O1" s="2035"/>
      <c r="P1" s="2035"/>
      <c r="Q1" s="2035"/>
      <c r="R1" s="2035"/>
      <c r="S1" s="2036"/>
      <c r="T1" s="2033"/>
      <c r="U1" s="2033"/>
      <c r="V1" s="2033"/>
      <c r="W1" s="2033"/>
    </row>
    <row r="2" spans="1:23" ht="18" customHeight="1" x14ac:dyDescent="0.2">
      <c r="A2" s="2037"/>
      <c r="B2" s="2038"/>
      <c r="C2" s="2038"/>
      <c r="D2" s="2038"/>
      <c r="E2" s="2038"/>
      <c r="F2" s="2038"/>
      <c r="G2" s="2038"/>
      <c r="H2" s="2038"/>
      <c r="I2" s="2038"/>
      <c r="J2" s="2038"/>
      <c r="K2" s="2038"/>
      <c r="L2" s="2038"/>
      <c r="M2" s="2038"/>
      <c r="N2" s="2038"/>
      <c r="O2" s="2038"/>
      <c r="P2" s="2038"/>
      <c r="Q2" s="2038"/>
      <c r="R2" s="2038"/>
      <c r="S2" s="2039"/>
      <c r="T2" s="2033"/>
      <c r="U2" s="2033"/>
      <c r="V2" s="2033"/>
      <c r="W2" s="2033"/>
    </row>
    <row r="3" spans="1:23" ht="18" customHeight="1" x14ac:dyDescent="0.2">
      <c r="A3" s="2037"/>
      <c r="B3" s="2038"/>
      <c r="C3" s="2038"/>
      <c r="D3" s="2038"/>
      <c r="E3" s="2038"/>
      <c r="F3" s="2038"/>
      <c r="G3" s="2038"/>
      <c r="H3" s="2038"/>
      <c r="I3" s="2038"/>
      <c r="J3" s="2038"/>
      <c r="K3" s="2038"/>
      <c r="L3" s="2038"/>
      <c r="M3" s="2038"/>
      <c r="N3" s="2038"/>
      <c r="O3" s="2038"/>
      <c r="P3" s="2038"/>
      <c r="Q3" s="2038"/>
      <c r="R3" s="2038"/>
      <c r="S3" s="2039"/>
      <c r="T3" s="2033"/>
      <c r="U3" s="2033"/>
      <c r="V3" s="2033"/>
      <c r="W3" s="2033"/>
    </row>
    <row r="4" spans="1:23" ht="18" customHeight="1" x14ac:dyDescent="0.2">
      <c r="A4" s="2037"/>
      <c r="B4" s="2038"/>
      <c r="C4" s="2038"/>
      <c r="D4" s="2038"/>
      <c r="E4" s="2038"/>
      <c r="F4" s="2038"/>
      <c r="G4" s="2038"/>
      <c r="H4" s="2038"/>
      <c r="I4" s="2038"/>
      <c r="J4" s="2038"/>
      <c r="K4" s="2038"/>
      <c r="L4" s="2038"/>
      <c r="M4" s="2038"/>
      <c r="N4" s="2038"/>
      <c r="O4" s="2038"/>
      <c r="P4" s="2038"/>
      <c r="Q4" s="2038"/>
      <c r="R4" s="2038"/>
      <c r="S4" s="2039"/>
      <c r="T4" s="2033"/>
      <c r="U4" s="2033"/>
      <c r="V4" s="2033"/>
      <c r="W4" s="2033"/>
    </row>
    <row r="5" spans="1:23" ht="18" customHeight="1" x14ac:dyDescent="0.2">
      <c r="A5" s="2037"/>
      <c r="B5" s="2038"/>
      <c r="C5" s="2038"/>
      <c r="D5" s="2038"/>
      <c r="E5" s="2038"/>
      <c r="F5" s="2038"/>
      <c r="G5" s="2038"/>
      <c r="H5" s="2038"/>
      <c r="I5" s="2038"/>
      <c r="J5" s="2038"/>
      <c r="K5" s="2038"/>
      <c r="L5" s="2038"/>
      <c r="M5" s="2038"/>
      <c r="N5" s="2038"/>
      <c r="O5" s="2038"/>
      <c r="P5" s="2038"/>
      <c r="Q5" s="2038"/>
      <c r="R5" s="2038"/>
      <c r="S5" s="2039"/>
      <c r="T5" s="2033"/>
      <c r="U5" s="2033"/>
      <c r="V5" s="2033"/>
      <c r="W5" s="2033"/>
    </row>
    <row r="6" spans="1:23" ht="18" customHeight="1" x14ac:dyDescent="0.2">
      <c r="A6" s="2040"/>
      <c r="B6" s="2041"/>
      <c r="C6" s="2041"/>
      <c r="D6" s="2041"/>
      <c r="E6" s="2041"/>
      <c r="F6" s="2041"/>
      <c r="G6" s="2041"/>
      <c r="H6" s="2041"/>
      <c r="I6" s="2041"/>
      <c r="J6" s="2041"/>
      <c r="K6" s="2041"/>
      <c r="L6" s="2041"/>
      <c r="M6" s="2041"/>
      <c r="N6" s="2041"/>
      <c r="O6" s="2041"/>
      <c r="P6" s="2041"/>
      <c r="Q6" s="2041"/>
      <c r="R6" s="2041"/>
      <c r="S6" s="2042"/>
      <c r="T6" s="2033"/>
      <c r="U6" s="2033"/>
      <c r="V6" s="2033"/>
      <c r="W6" s="2033"/>
    </row>
    <row r="7" spans="1:23" ht="15.75" x14ac:dyDescent="0.2">
      <c r="A7" s="2043" t="s">
        <v>70</v>
      </c>
      <c r="B7" s="2044"/>
      <c r="C7" s="2044"/>
      <c r="D7" s="2044"/>
      <c r="E7" s="2044"/>
      <c r="F7" s="2044"/>
      <c r="G7" s="2044"/>
      <c r="H7" s="2045"/>
      <c r="I7" s="707" t="s">
        <v>69</v>
      </c>
      <c r="J7" s="707">
        <v>1</v>
      </c>
      <c r="K7" s="2043" t="s">
        <v>68</v>
      </c>
      <c r="L7" s="2044"/>
      <c r="M7" s="2044"/>
      <c r="N7" s="2044"/>
      <c r="O7" s="2044"/>
      <c r="P7" s="2044"/>
      <c r="Q7" s="2044"/>
      <c r="R7" s="2044"/>
      <c r="S7" s="2045"/>
      <c r="T7" s="2033"/>
      <c r="U7" s="2033"/>
      <c r="V7" s="2033"/>
      <c r="W7" s="2033"/>
    </row>
    <row r="8" spans="1:23" ht="47.25" x14ac:dyDescent="0.2">
      <c r="A8" s="2043" t="s">
        <v>67</v>
      </c>
      <c r="B8" s="2044"/>
      <c r="C8" s="2044"/>
      <c r="D8" s="2044"/>
      <c r="E8" s="2044"/>
      <c r="F8" s="2044"/>
      <c r="G8" s="2044"/>
      <c r="H8" s="2044"/>
      <c r="I8" s="2044"/>
      <c r="J8" s="2044"/>
      <c r="K8" s="2044"/>
      <c r="L8" s="2044"/>
      <c r="M8" s="2044"/>
      <c r="N8" s="2044"/>
      <c r="O8" s="2044"/>
      <c r="P8" s="2044"/>
      <c r="Q8" s="2044"/>
      <c r="R8" s="707" t="s">
        <v>1826</v>
      </c>
      <c r="S8" s="708"/>
      <c r="T8" s="2033"/>
      <c r="U8" s="2033"/>
      <c r="V8" s="2033"/>
      <c r="W8" s="2033"/>
    </row>
    <row r="9" spans="1:23" ht="120" x14ac:dyDescent="0.2">
      <c r="A9" s="843" t="s">
        <v>61</v>
      </c>
      <c r="B9" s="837"/>
      <c r="C9" s="843" t="s">
        <v>60</v>
      </c>
      <c r="D9" s="843" t="s">
        <v>59</v>
      </c>
      <c r="E9" s="843" t="s">
        <v>58</v>
      </c>
      <c r="F9" s="843" t="s">
        <v>57</v>
      </c>
      <c r="G9" s="843" t="s">
        <v>1779</v>
      </c>
      <c r="H9" s="843" t="s">
        <v>56</v>
      </c>
      <c r="I9" s="843" t="s">
        <v>55</v>
      </c>
      <c r="J9" s="843" t="s">
        <v>54</v>
      </c>
      <c r="K9" s="843" t="s">
        <v>53</v>
      </c>
      <c r="L9" s="843" t="s">
        <v>52</v>
      </c>
      <c r="M9" s="843" t="s">
        <v>1827</v>
      </c>
      <c r="N9" s="843" t="s">
        <v>1850</v>
      </c>
      <c r="O9" s="843" t="s">
        <v>90</v>
      </c>
      <c r="P9" s="843" t="s">
        <v>91</v>
      </c>
      <c r="Q9" s="843" t="s">
        <v>92</v>
      </c>
      <c r="R9" s="842" t="s">
        <v>93</v>
      </c>
      <c r="S9" s="842" t="s">
        <v>1828</v>
      </c>
      <c r="T9" s="842" t="s">
        <v>46</v>
      </c>
      <c r="U9" s="842" t="s">
        <v>860</v>
      </c>
      <c r="V9" s="841" t="s">
        <v>44</v>
      </c>
      <c r="W9" s="841" t="s">
        <v>43</v>
      </c>
    </row>
    <row r="10" spans="1:23" ht="313.5" x14ac:dyDescent="0.2">
      <c r="A10" s="711" t="str">
        <f>'[15]Formulación PlanMejora'!A11</f>
        <v>Control_Interno</v>
      </c>
      <c r="B10" s="711" t="str">
        <f>'[15]Formulación PlanMejora'!B11</f>
        <v>Auditoría Interna</v>
      </c>
      <c r="C10" s="845" t="s">
        <v>1944</v>
      </c>
      <c r="D10" s="711" t="s">
        <v>1946</v>
      </c>
      <c r="E10" s="854" t="str">
        <f>'[16]Formulación PlanMejora'!$E$11</f>
        <v xml:space="preserve">Revisar y ajustar el  procedimiento "Elaboracion del Presupuesto Universitario" codigo:PE-GE-2,2-PR-6
conforme a la normatividad vigente
</v>
      </c>
      <c r="F10" s="854" t="str">
        <f>'[16]Formulación PlanMejora'!$F$11</f>
        <v xml:space="preserve">
Revisar, ajustar, socializar e implementar  el procedimiento.</v>
      </c>
      <c r="G10" s="854" t="str">
        <f>'[16]Formulación PlanMejora'!$H$11</f>
        <v>Procedimiento aprobado y ajustado</v>
      </c>
      <c r="H10" s="699">
        <v>1</v>
      </c>
      <c r="I10" s="717">
        <v>43490</v>
      </c>
      <c r="J10" s="717">
        <v>43615</v>
      </c>
      <c r="K10" s="713">
        <f t="shared" ref="K10:K23" si="0">(J10-I10)/7</f>
        <v>17.857142857142858</v>
      </c>
      <c r="L10" s="712">
        <v>43811</v>
      </c>
      <c r="M10" s="713">
        <f t="shared" ref="M10:M23" si="1">(L10-I10)/7-K10</f>
        <v>27.999999999999996</v>
      </c>
      <c r="N10" s="31" t="str">
        <f t="shared" ref="N10:N23" ca="1" si="2">IF((J10-TODAY())/7&gt;=K10/4,"En tiempo","Alerta")</f>
        <v>Alerta</v>
      </c>
      <c r="O10" s="714">
        <v>1</v>
      </c>
      <c r="P10" s="715">
        <f t="shared" ref="P10:P23" si="3">IF(O10/H10=1,1,+O10/H10)</f>
        <v>1</v>
      </c>
      <c r="Q10" s="714">
        <f>K10*P10</f>
        <v>17.857142857142858</v>
      </c>
      <c r="R10" s="714">
        <f>IF(J10&lt;=$S$8,Q10,0)</f>
        <v>0</v>
      </c>
      <c r="S10" s="714"/>
      <c r="T10" s="29" t="str">
        <f>IF(L10&lt;=J10,"Cumple","Incumple")</f>
        <v>Incumple</v>
      </c>
      <c r="U10" s="1165" t="s">
        <v>2291</v>
      </c>
      <c r="V10" s="862"/>
      <c r="W10" s="862"/>
    </row>
    <row r="11" spans="1:23" ht="219" customHeight="1" x14ac:dyDescent="0.2">
      <c r="A11" s="2019" t="str">
        <f>'[15]Formulación PlanMejora'!A12</f>
        <v>Control_Interno</v>
      </c>
      <c r="B11" s="2019" t="str">
        <f>'[15]Formulación PlanMejora'!B12</f>
        <v>Auditoría Interna</v>
      </c>
      <c r="C11" s="844" t="s">
        <v>1937</v>
      </c>
      <c r="D11" s="846" t="str">
        <f>'[16]Formulación PlanMejora'!$D$12</f>
        <v>Los procedimientos  no guían la  Elaboracion del Presupuesto Universitario, ni se integra con los sistemas de información financiera</v>
      </c>
      <c r="E11" s="855" t="str">
        <f>'[16]Formulación PlanMejora'!$E$12</f>
        <v>Integrar al ciclo presupuestal los sistemas Institucionales proveedores  de información.</v>
      </c>
      <c r="F11" s="856" t="str">
        <f>'[16]Formulación PlanMejora'!$F$12</f>
        <v xml:space="preserve">Habilitar opciones de consulta y permisos al  sistema de información Financiero y aplicativos que suministren información para la planeación económica.
</v>
      </c>
      <c r="G11" s="856" t="str">
        <f>'[16]Formulación PlanMejora'!$H$12</f>
        <v>Sistema de información habilitado</v>
      </c>
      <c r="H11" s="838">
        <v>5</v>
      </c>
      <c r="I11" s="717">
        <v>43490</v>
      </c>
      <c r="J11" s="717">
        <v>43615</v>
      </c>
      <c r="K11" s="713">
        <f t="shared" si="0"/>
        <v>17.857142857142858</v>
      </c>
      <c r="L11" s="712">
        <v>43811</v>
      </c>
      <c r="M11" s="713">
        <f t="shared" si="1"/>
        <v>27.999999999999996</v>
      </c>
      <c r="N11" s="31" t="str">
        <f t="shared" ca="1" si="2"/>
        <v>Alerta</v>
      </c>
      <c r="O11" s="714">
        <v>0.5</v>
      </c>
      <c r="P11" s="715">
        <f t="shared" si="3"/>
        <v>0.1</v>
      </c>
      <c r="Q11" s="714">
        <f>K11*P11</f>
        <v>1.7857142857142858</v>
      </c>
      <c r="R11" s="714">
        <f>IF(J11&lt;=$S$8,Q11,0)</f>
        <v>0</v>
      </c>
      <c r="S11" s="712">
        <v>43633</v>
      </c>
      <c r="T11" s="29" t="str">
        <f>IF(L11&lt;=J11,"Cumple","Incumple")</f>
        <v>Incumple</v>
      </c>
      <c r="U11" s="1165" t="s">
        <v>2292</v>
      </c>
      <c r="V11" s="862"/>
      <c r="W11" s="862"/>
    </row>
    <row r="12" spans="1:23" ht="71.45" customHeight="1" x14ac:dyDescent="0.2">
      <c r="A12" s="2020"/>
      <c r="B12" s="2020"/>
      <c r="C12" s="844" t="s">
        <v>1938</v>
      </c>
      <c r="D12" s="847" t="str">
        <f>'[16]Formulación PlanMejora'!$D$13</f>
        <v>Para la programacion presupuestal no se realizó un analisis para la identificación y evaluación de los riesgos de gestión y sus acciones de control</v>
      </c>
      <c r="E12" s="855" t="str">
        <f>'[16]Formulación PlanMejora'!$E$13</f>
        <v>Hacer el análisis para determinar los posibles riesgos de gestión para la programacion presupuestal, de acuerdo a la metodologia vigente para la administracion del riesgo.</v>
      </c>
      <c r="F12" s="856" t="str">
        <f>'[16]Formulación PlanMejora'!$F$13</f>
        <v xml:space="preserve">Levantar la Matriz de de Riesgos de Gestión, de acuerdo a  metodología implementada.
</v>
      </c>
      <c r="G12" s="856" t="str">
        <f>'[16]Formulación PlanMejora'!$H$13</f>
        <v xml:space="preserve">
Mapa de riesgos elaborado</v>
      </c>
      <c r="H12" s="838">
        <v>1</v>
      </c>
      <c r="I12" s="717">
        <v>43490</v>
      </c>
      <c r="J12" s="717">
        <v>43585</v>
      </c>
      <c r="K12" s="713">
        <f t="shared" si="0"/>
        <v>13.571428571428571</v>
      </c>
      <c r="L12" s="712">
        <v>43811</v>
      </c>
      <c r="M12" s="713">
        <f t="shared" si="1"/>
        <v>32.285714285714285</v>
      </c>
      <c r="N12" s="31" t="str">
        <f t="shared" ca="1" si="2"/>
        <v>Alerta</v>
      </c>
      <c r="O12" s="714"/>
      <c r="P12" s="715">
        <f t="shared" si="3"/>
        <v>0</v>
      </c>
      <c r="Q12" s="714">
        <f>K12*P12</f>
        <v>0</v>
      </c>
      <c r="R12" s="714">
        <f>IF(J12&lt;=$S$8,Q12,0)</f>
        <v>0</v>
      </c>
      <c r="S12" s="712">
        <v>43633</v>
      </c>
      <c r="T12" s="29" t="str">
        <f>IF(L12&lt;=J12,"Cumple","Incumple")</f>
        <v>Incumple</v>
      </c>
      <c r="U12" s="1165" t="s">
        <v>2293</v>
      </c>
      <c r="V12" s="862"/>
      <c r="W12" s="862"/>
    </row>
    <row r="13" spans="1:23" ht="153.75" customHeight="1" x14ac:dyDescent="0.2">
      <c r="A13" s="2019" t="str">
        <f>'[15]Formulación PlanMejora'!A13</f>
        <v>Control_Interno</v>
      </c>
      <c r="B13" s="2019" t="str">
        <f>'[15]Formulación PlanMejora'!B13</f>
        <v>Auditoría Interna</v>
      </c>
      <c r="C13" s="844" t="s">
        <v>1939</v>
      </c>
      <c r="D13" s="846" t="str">
        <f>'[16]Formulación PlanMejora'!$D$14</f>
        <v xml:space="preserve">
El  documento acta no tiene una revisión técnica previa a su formalización sobre el asunto  y decisiones de las reuniones del COUNFIS.</v>
      </c>
      <c r="E13" s="857" t="str">
        <f>'[16]Formulación PlanMejora'!$E$14</f>
        <v xml:space="preserve">
Implementar acciones para el registro exacto de las decisiones  que en materia económica profiiera el COUNFIS .
</v>
      </c>
      <c r="F13" s="857" t="str">
        <f>'[16]Formulación PlanMejora'!$F$14</f>
        <v xml:space="preserve">
Designar el responsable para la revisión de las actas del COUNFIS.</v>
      </c>
      <c r="G13" s="857" t="str">
        <f>'[16]Formulación PlanMejora'!$H$14</f>
        <v xml:space="preserve">Acta  con registros del control </v>
      </c>
      <c r="H13" s="701">
        <v>1</v>
      </c>
      <c r="I13" s="718">
        <v>43556</v>
      </c>
      <c r="J13" s="717">
        <v>43738</v>
      </c>
      <c r="K13" s="719">
        <f t="shared" si="0"/>
        <v>26</v>
      </c>
      <c r="L13" s="712">
        <v>43811</v>
      </c>
      <c r="M13" s="713">
        <f t="shared" si="1"/>
        <v>10.428571428571431</v>
      </c>
      <c r="N13" s="31" t="str">
        <f t="shared" ca="1" si="2"/>
        <v>Alerta</v>
      </c>
      <c r="O13" s="714"/>
      <c r="P13" s="715">
        <f t="shared" si="3"/>
        <v>0</v>
      </c>
      <c r="Q13" s="714">
        <f>K13*P13</f>
        <v>0</v>
      </c>
      <c r="R13" s="714">
        <f>IF(J13&lt;=$S$8,Q13,0)</f>
        <v>0</v>
      </c>
      <c r="S13" s="836"/>
      <c r="T13" s="29" t="str">
        <f t="shared" ref="T13:T23" si="4">IF(L13&lt;=J13,"Cumple","Incumple")</f>
        <v>Incumple</v>
      </c>
      <c r="U13" s="716"/>
      <c r="V13" s="862"/>
      <c r="W13" s="862"/>
    </row>
    <row r="14" spans="1:23" ht="117" customHeight="1" x14ac:dyDescent="0.2">
      <c r="A14" s="2023"/>
      <c r="B14" s="2023"/>
      <c r="C14" s="2030" t="s">
        <v>1940</v>
      </c>
      <c r="D14" s="846" t="str">
        <f>'[16]Formulación PlanMejora'!$D$15</f>
        <v xml:space="preserve">  Parametrización no ajustada en el sistema financiero - módulo    presupuesto/modificaciones presupuestales , de acuerdo   a la información contenida en los actos administrativos.</v>
      </c>
      <c r="E14" s="857" t="str">
        <f>'[16]Formulación PlanMejora'!$E$15</f>
        <v xml:space="preserve">Constatar la exactitud de la información del módulo -modificaciones presupuestales del sistema financiero. </v>
      </c>
      <c r="F14" s="857" t="str">
        <f>'[16]Formulación PlanMejora'!$F$15</f>
        <v>Revisar através del reporte financiero  la congruencia de la información registrada en el sistema en cada documento ingresado.</v>
      </c>
      <c r="G14" s="857" t="str">
        <f>'[16]Formulación PlanMejora'!$H$15</f>
        <v xml:space="preserve">Registro de reportes de movimientos -módulo modificaciones presupuestales </v>
      </c>
      <c r="H14" s="852">
        <v>6</v>
      </c>
      <c r="I14" s="718">
        <v>43617</v>
      </c>
      <c r="J14" s="717">
        <v>43830</v>
      </c>
      <c r="K14" s="719">
        <f t="shared" si="0"/>
        <v>30.428571428571427</v>
      </c>
      <c r="L14" s="712">
        <v>43811</v>
      </c>
      <c r="M14" s="713">
        <f t="shared" si="1"/>
        <v>-2.7142857142857117</v>
      </c>
      <c r="N14" s="31" t="str">
        <f t="shared" ca="1" si="2"/>
        <v>Alerta</v>
      </c>
      <c r="O14" s="714">
        <v>4</v>
      </c>
      <c r="P14" s="715">
        <f t="shared" si="3"/>
        <v>0.66666666666666663</v>
      </c>
      <c r="Q14" s="714">
        <f>K14*P14</f>
        <v>20.285714285714285</v>
      </c>
      <c r="R14" s="714">
        <f>IF(J14&lt;=$S$8,Q14,0)</f>
        <v>0</v>
      </c>
      <c r="S14" s="711"/>
      <c r="T14" s="29" t="str">
        <f t="shared" si="4"/>
        <v>Cumple</v>
      </c>
      <c r="U14" s="1165" t="s">
        <v>2294</v>
      </c>
      <c r="V14" s="862"/>
      <c r="W14" s="862"/>
    </row>
    <row r="15" spans="1:23" ht="98.25" customHeight="1" x14ac:dyDescent="0.2">
      <c r="A15" s="2020"/>
      <c r="B15" s="2020"/>
      <c r="C15" s="2032"/>
      <c r="D15" s="846" t="str">
        <f>'[16]Formulación PlanMejora'!$D$16</f>
        <v xml:space="preserve">
Falencias en la documentación del  Procedimiento Modificaciones Presupuestales Código: PA-GA-5.2-PR-8 V: 5, especialmente  actividad # 11 
 </v>
      </c>
      <c r="E15" s="857" t="str">
        <f>'[16]Formulación PlanMejora'!$E$16</f>
        <v xml:space="preserve">
Actualizar el procedimiento Modificaciones Presupuestales Código: PA-GA-5.2-PR-8 V: 5.</v>
      </c>
      <c r="F15" s="857" t="str">
        <f>'[16]Formulación PlanMejora'!$F$16</f>
        <v>Revisar  y adecuar las actividades y los controles que integran el procedimiento Modificaciones Presupuestales Código: PA-GA-5.2-PR-8 V: 5.</v>
      </c>
      <c r="G15" s="857" t="str">
        <f>'[16]Formulación PlanMejora'!$H$16</f>
        <v xml:space="preserve">
Procedimiento ajustado</v>
      </c>
      <c r="H15" s="720">
        <v>1</v>
      </c>
      <c r="I15" s="718">
        <v>43617</v>
      </c>
      <c r="J15" s="717">
        <v>43830</v>
      </c>
      <c r="K15" s="719">
        <f t="shared" si="0"/>
        <v>30.428571428571427</v>
      </c>
      <c r="L15" s="712">
        <v>43811</v>
      </c>
      <c r="M15" s="713">
        <f t="shared" si="1"/>
        <v>-2.7142857142857117</v>
      </c>
      <c r="N15" s="31" t="str">
        <f t="shared" ca="1" si="2"/>
        <v>Alerta</v>
      </c>
      <c r="O15" s="714"/>
      <c r="P15" s="715">
        <f t="shared" si="3"/>
        <v>0</v>
      </c>
      <c r="Q15" s="714"/>
      <c r="R15" s="714"/>
      <c r="S15" s="711"/>
      <c r="T15" s="29" t="str">
        <f>IF(L15&lt;=J15,"Cumple","Incumple")</f>
        <v>Cumple</v>
      </c>
      <c r="U15" s="1165" t="s">
        <v>2295</v>
      </c>
      <c r="V15" s="862"/>
      <c r="W15" s="862"/>
    </row>
    <row r="16" spans="1:23" ht="150" customHeight="1" x14ac:dyDescent="0.2">
      <c r="A16" s="711" t="str">
        <f>'[15]Formulación PlanMejora'!A15</f>
        <v>Control_Interno</v>
      </c>
      <c r="B16" s="711" t="str">
        <f>'[15]Formulación PlanMejora'!B15</f>
        <v>Auditoría Interna</v>
      </c>
      <c r="C16" s="844" t="s">
        <v>1945</v>
      </c>
      <c r="D16" s="848" t="str">
        <f>'[16]Formulación PlanMejora'!$D$17</f>
        <v xml:space="preserve">Campos netamente informativos sin efecto contable  presupuestal y/o tesoral
</v>
      </c>
      <c r="E16" s="858" t="str">
        <f>'[16]Formulación PlanMejora'!$E$17</f>
        <v xml:space="preserve">Registrar la información en el sistema financiero,  conforme a los soportes que lo autorizan   </v>
      </c>
      <c r="F16" s="858" t="str">
        <f>'[16]Formulación PlanMejora'!$F$17</f>
        <v xml:space="preserve">Identificar la información completa: fuente de financiación, periodos,  y destinación de los recursos, para el registro en el sistema financiero - módulo tesorería  según los soportes que lo  autorizan.
</v>
      </c>
      <c r="G16" s="858" t="str">
        <f>'[16]Formulación PlanMejora'!$H$17</f>
        <v xml:space="preserve">Porcentaje
</v>
      </c>
      <c r="H16" s="701">
        <v>1</v>
      </c>
      <c r="I16" s="721">
        <v>43490</v>
      </c>
      <c r="J16" s="721">
        <v>43677</v>
      </c>
      <c r="K16" s="713">
        <f t="shared" si="0"/>
        <v>26.714285714285715</v>
      </c>
      <c r="L16" s="712">
        <v>43811</v>
      </c>
      <c r="M16" s="713">
        <f t="shared" si="1"/>
        <v>19.142857142857139</v>
      </c>
      <c r="N16" s="31" t="str">
        <f t="shared" ca="1" si="2"/>
        <v>Alerta</v>
      </c>
      <c r="O16" s="722">
        <v>1</v>
      </c>
      <c r="P16" s="715">
        <f t="shared" si="3"/>
        <v>1</v>
      </c>
      <c r="Q16" s="714">
        <f>K16*P16</f>
        <v>26.714285714285715</v>
      </c>
      <c r="R16" s="714">
        <f>IF(J16&lt;=$S$8,Q16,0)</f>
        <v>0</v>
      </c>
      <c r="S16" s="712">
        <v>43633</v>
      </c>
      <c r="T16" s="29" t="str">
        <f>IF(L16&lt;=J16,"Cumple","Incumple")</f>
        <v>Incumple</v>
      </c>
      <c r="U16" s="1165" t="s">
        <v>2296</v>
      </c>
      <c r="V16" s="862"/>
      <c r="W16" s="862"/>
    </row>
    <row r="17" spans="1:23" ht="78.75" customHeight="1" x14ac:dyDescent="0.2">
      <c r="A17" s="2019" t="str">
        <f>'[15]Formulación PlanMejora'!A16</f>
        <v>Control_Interno</v>
      </c>
      <c r="B17" s="2019" t="str">
        <f>'[15]Formulación PlanMejora'!B16</f>
        <v>Auditoría Interna</v>
      </c>
      <c r="C17" s="629" t="s">
        <v>1936</v>
      </c>
      <c r="D17" s="848" t="str">
        <f>'[16]Formulación PlanMejora'!$D$18</f>
        <v>No se programó en el Plan Anual Mensualizado de Caja el pago proporcional del aporte a la unidad 03- Pensiones, para la vigencia</v>
      </c>
      <c r="E17" s="857" t="str">
        <f>'[16]Formulación PlanMejora'!$E$18</f>
        <v xml:space="preserve">Programar en el Plan Anual Mensualizado de Caja,  el traslado de Unidad 01 - Gestión General a Unidad 03 - Fondo Pensional, de los recursos de funcionamiento, provencientes de la Nación </v>
      </c>
      <c r="F17" s="858" t="str">
        <f>'[16]Formulación PlanMejora'!$F$18</f>
        <v>Mensualizar la transferencia de recursos a favor de la unidad 03 -Fondo Pensional,  de acuerdo al porcentaje de recaudo efectivo de los aportes de funcionamiento</v>
      </c>
      <c r="G17" s="858" t="str">
        <f>'[16]Formulación PlanMejora'!$H$18</f>
        <v>Acto administrativo aprobatorio del PAC</v>
      </c>
      <c r="H17" s="849">
        <v>1</v>
      </c>
      <c r="I17" s="721">
        <v>43655</v>
      </c>
      <c r="J17" s="721">
        <v>43830</v>
      </c>
      <c r="K17" s="713">
        <f t="shared" si="0"/>
        <v>25</v>
      </c>
      <c r="L17" s="712">
        <v>43811</v>
      </c>
      <c r="M17" s="713">
        <f t="shared" si="1"/>
        <v>-2.7142857142857153</v>
      </c>
      <c r="N17" s="31" t="str">
        <f t="shared" ca="1" si="2"/>
        <v>Alerta</v>
      </c>
      <c r="O17" s="722">
        <v>1</v>
      </c>
      <c r="P17" s="715">
        <f t="shared" si="3"/>
        <v>1</v>
      </c>
      <c r="Q17" s="714">
        <f>K17*P17</f>
        <v>25</v>
      </c>
      <c r="R17" s="714">
        <f>IF(J17&lt;=$S$8,Q17,0)</f>
        <v>0</v>
      </c>
      <c r="S17" s="712">
        <v>43633</v>
      </c>
      <c r="T17" s="29" t="str">
        <f>IF(L17&lt;=J17,"Cumple","Incumple")</f>
        <v>Cumple</v>
      </c>
      <c r="U17" s="1164" t="s">
        <v>2297</v>
      </c>
      <c r="V17" s="862"/>
      <c r="W17" s="862"/>
    </row>
    <row r="18" spans="1:23" ht="116.25" customHeight="1" x14ac:dyDescent="0.2">
      <c r="A18" s="2020"/>
      <c r="B18" s="2020"/>
      <c r="C18" s="844" t="s">
        <v>1941</v>
      </c>
      <c r="D18" s="846" t="str">
        <f>'[16]Formulación PlanMejora'!$D$19</f>
        <v>Ingreso de información de solicitudes agrupadas en un solo documento de ajuste presupuestal</v>
      </c>
      <c r="E18" s="857" t="str">
        <f>'[16]Formulación PlanMejora'!$E$19</f>
        <v>Registrar la Información precisa y diligenciar todos y cada uno de los campos requeridos por el sistema financiero.</v>
      </c>
      <c r="F18" s="859" t="str">
        <f>'[16]Formulación PlanMejora'!$F$19</f>
        <v>Realizar un registro por cada tercero en el sistema financiero.</v>
      </c>
      <c r="G18" s="859" t="str">
        <f>'[16]Formulación PlanMejora'!$H$19</f>
        <v xml:space="preserve">Porcentaje
</v>
      </c>
      <c r="H18" s="723">
        <v>1</v>
      </c>
      <c r="I18" s="721">
        <v>43655</v>
      </c>
      <c r="J18" s="721">
        <v>43830</v>
      </c>
      <c r="K18" s="713">
        <f t="shared" si="0"/>
        <v>25</v>
      </c>
      <c r="L18" s="712">
        <v>43811</v>
      </c>
      <c r="M18" s="713">
        <f t="shared" si="1"/>
        <v>-2.7142857142857153</v>
      </c>
      <c r="N18" s="31" t="str">
        <f t="shared" ca="1" si="2"/>
        <v>Alerta</v>
      </c>
      <c r="O18" s="722">
        <v>0.66</v>
      </c>
      <c r="P18" s="715">
        <f t="shared" si="3"/>
        <v>0.66</v>
      </c>
      <c r="Q18" s="714"/>
      <c r="R18" s="714"/>
      <c r="S18" s="711"/>
      <c r="T18" s="29" t="str">
        <f t="shared" si="4"/>
        <v>Cumple</v>
      </c>
      <c r="U18" s="1165" t="s">
        <v>2298</v>
      </c>
      <c r="V18" s="862"/>
      <c r="W18" s="862"/>
    </row>
    <row r="19" spans="1:23" ht="86.25" customHeight="1" x14ac:dyDescent="0.2">
      <c r="A19" s="2019" t="str">
        <f>'[15]Formulación PlanMejora'!A17</f>
        <v>Control_Interno</v>
      </c>
      <c r="B19" s="2019" t="str">
        <f>'[15]Formulación PlanMejora'!B17</f>
        <v>Auditoría Interna</v>
      </c>
      <c r="C19" s="2030" t="s">
        <v>1942</v>
      </c>
      <c r="D19" s="2024" t="e">
        <f>'[16]Formulación PlanMejora'!$D$20:$D$22</f>
        <v>#VALUE!</v>
      </c>
      <c r="E19" s="2027" t="e">
        <f>'[16]Formulación PlanMejora'!$E$20:$E$22</f>
        <v>#VALUE!</v>
      </c>
      <c r="F19" s="860" t="str">
        <f>'[16]Formulación PlanMejora'!$F$20</f>
        <v>Definir  los elementos mínimos constitutivos en la proyección del acto administrativo.</v>
      </c>
      <c r="G19" s="861" t="str">
        <f>'[16]Formulación PlanMejora'!$H$20</f>
        <v>Elementos definidos</v>
      </c>
      <c r="H19" s="850">
        <v>1</v>
      </c>
      <c r="I19" s="721">
        <v>43655</v>
      </c>
      <c r="J19" s="721">
        <v>43830</v>
      </c>
      <c r="K19" s="713">
        <f t="shared" si="0"/>
        <v>25</v>
      </c>
      <c r="L19" s="712">
        <v>43811</v>
      </c>
      <c r="M19" s="713">
        <f t="shared" si="1"/>
        <v>-2.7142857142857153</v>
      </c>
      <c r="N19" s="31" t="str">
        <f t="shared" ca="1" si="2"/>
        <v>Alerta</v>
      </c>
      <c r="O19" s="722"/>
      <c r="P19" s="715">
        <f t="shared" si="3"/>
        <v>0</v>
      </c>
      <c r="Q19" s="714">
        <f>K19*P19</f>
        <v>0</v>
      </c>
      <c r="R19" s="714">
        <f>IF(J19&lt;=$S$8,Q19,0)</f>
        <v>0</v>
      </c>
      <c r="S19" s="712">
        <v>43633</v>
      </c>
      <c r="T19" s="29" t="str">
        <f t="shared" si="4"/>
        <v>Cumple</v>
      </c>
      <c r="U19" s="1660" t="s">
        <v>2299</v>
      </c>
      <c r="V19" s="862"/>
      <c r="W19" s="862"/>
    </row>
    <row r="20" spans="1:23" ht="86.25" customHeight="1" x14ac:dyDescent="0.2">
      <c r="A20" s="2023"/>
      <c r="B20" s="2023"/>
      <c r="C20" s="2031"/>
      <c r="D20" s="2025"/>
      <c r="E20" s="2028"/>
      <c r="F20" s="860" t="str">
        <f>'[16]Formulación PlanMejora'!$F$21</f>
        <v>Aplicar los elementos mínimos constitutivos en la prooyección del acto administrativo.</v>
      </c>
      <c r="G20" s="861" t="str">
        <f>'[16]Formulación PlanMejora'!$H$21</f>
        <v>Elementos aplicados al proyecto de acto administrativo</v>
      </c>
      <c r="H20" s="723">
        <v>1</v>
      </c>
      <c r="I20" s="721">
        <v>43655</v>
      </c>
      <c r="J20" s="721">
        <v>43830</v>
      </c>
      <c r="K20" s="713">
        <f t="shared" si="0"/>
        <v>25</v>
      </c>
      <c r="L20" s="712">
        <v>43811</v>
      </c>
      <c r="M20" s="713">
        <f t="shared" si="1"/>
        <v>-2.7142857142857153</v>
      </c>
      <c r="N20" s="31" t="str">
        <f ca="1">IF((J19-TODAY())/7&gt;=K19/4,"En tiempo","Alerta")</f>
        <v>Alerta</v>
      </c>
      <c r="O20" s="722"/>
      <c r="P20" s="715">
        <f t="shared" si="3"/>
        <v>0</v>
      </c>
      <c r="Q20" s="714"/>
      <c r="R20" s="714"/>
      <c r="S20" s="712"/>
      <c r="T20" s="29" t="str">
        <f t="shared" si="4"/>
        <v>Cumple</v>
      </c>
      <c r="U20" s="1661"/>
      <c r="V20" s="862"/>
      <c r="W20" s="862"/>
    </row>
    <row r="21" spans="1:23" ht="71.25" customHeight="1" x14ac:dyDescent="0.2">
      <c r="A21" s="2020"/>
      <c r="B21" s="2020"/>
      <c r="C21" s="2031"/>
      <c r="D21" s="2026"/>
      <c r="E21" s="2029"/>
      <c r="F21" s="860" t="str">
        <f>'[16]Formulación PlanMejora'!$F$22</f>
        <v xml:space="preserve">Verificar la aplicación de elementos mínimos al contenido del proyecto del acto administrativo </v>
      </c>
      <c r="G21" s="861" t="str">
        <f>'[16]Formulación PlanMejora'!$H$22</f>
        <v>Proyecto de acto administrativo revisado</v>
      </c>
      <c r="H21" s="850">
        <v>1</v>
      </c>
      <c r="I21" s="721">
        <v>43655</v>
      </c>
      <c r="J21" s="721">
        <v>43830</v>
      </c>
      <c r="K21" s="713">
        <f t="shared" si="0"/>
        <v>25</v>
      </c>
      <c r="L21" s="712">
        <v>43811</v>
      </c>
      <c r="M21" s="713">
        <f t="shared" si="1"/>
        <v>-2.7142857142857153</v>
      </c>
      <c r="N21" s="31" t="str">
        <f t="shared" ca="1" si="2"/>
        <v>Alerta</v>
      </c>
      <c r="O21" s="722"/>
      <c r="P21" s="715">
        <f t="shared" si="3"/>
        <v>0</v>
      </c>
      <c r="Q21" s="714"/>
      <c r="R21" s="714"/>
      <c r="S21" s="711"/>
      <c r="T21" s="29" t="str">
        <f t="shared" si="4"/>
        <v>Cumple</v>
      </c>
      <c r="U21" s="1662"/>
      <c r="V21" s="862"/>
      <c r="W21" s="862"/>
    </row>
    <row r="22" spans="1:23" ht="95.25" customHeight="1" x14ac:dyDescent="0.2">
      <c r="A22" s="2023" t="s">
        <v>31</v>
      </c>
      <c r="B22" s="2023" t="s">
        <v>30</v>
      </c>
      <c r="C22" s="2030" t="s">
        <v>1943</v>
      </c>
      <c r="D22" s="2019" t="s">
        <v>1947</v>
      </c>
      <c r="E22" s="2027" t="s">
        <v>1948</v>
      </c>
      <c r="F22" s="858" t="str">
        <f>'[16]Formulación PlanMejora'!$F$23</f>
        <v>Designar un responsable para el seguimiento a la ejecución del gasto y genere las alertas respectivas.</v>
      </c>
      <c r="G22" s="711" t="str">
        <f>'[16]Formulación PlanMejora'!$H$23</f>
        <v>Responsable designado</v>
      </c>
      <c r="H22" s="851">
        <v>1</v>
      </c>
      <c r="I22" s="721">
        <v>43655</v>
      </c>
      <c r="J22" s="721">
        <v>43830</v>
      </c>
      <c r="K22" s="713">
        <f t="shared" si="0"/>
        <v>25</v>
      </c>
      <c r="L22" s="712">
        <v>43811</v>
      </c>
      <c r="M22" s="713">
        <f t="shared" si="1"/>
        <v>-2.7142857142857153</v>
      </c>
      <c r="N22" s="31" t="str">
        <f t="shared" ca="1" si="2"/>
        <v>Alerta</v>
      </c>
      <c r="O22" s="722">
        <v>1</v>
      </c>
      <c r="P22" s="715">
        <f t="shared" si="3"/>
        <v>1</v>
      </c>
      <c r="Q22" s="714">
        <f>K22*P22</f>
        <v>25</v>
      </c>
      <c r="R22" s="714"/>
      <c r="S22" s="711"/>
      <c r="T22" s="29" t="str">
        <f t="shared" si="4"/>
        <v>Cumple</v>
      </c>
      <c r="U22" s="1165" t="s">
        <v>2300</v>
      </c>
      <c r="V22" s="862"/>
      <c r="W22" s="862"/>
    </row>
    <row r="23" spans="1:23" ht="61.9" customHeight="1" x14ac:dyDescent="0.2">
      <c r="A23" s="2020"/>
      <c r="B23" s="2020"/>
      <c r="C23" s="2032"/>
      <c r="D23" s="2020"/>
      <c r="E23" s="2029"/>
      <c r="F23" s="858" t="str">
        <f>'[16]Formulación PlanMejora'!$F$24</f>
        <v>Gestionar la incorporación del módulo PAC al sistema financiero.</v>
      </c>
      <c r="G23" s="711" t="str">
        <f>'[16]Formulación PlanMejora'!$H$24</f>
        <v>Resgistro de la solicitud</v>
      </c>
      <c r="H23" s="851">
        <v>1</v>
      </c>
      <c r="I23" s="721">
        <v>43655</v>
      </c>
      <c r="J23" s="721">
        <v>43922</v>
      </c>
      <c r="K23" s="713">
        <f t="shared" si="0"/>
        <v>38.142857142857146</v>
      </c>
      <c r="L23" s="712">
        <v>43811</v>
      </c>
      <c r="M23" s="713">
        <f t="shared" si="1"/>
        <v>-15.857142857142861</v>
      </c>
      <c r="N23" s="31" t="str">
        <f t="shared" ca="1" si="2"/>
        <v>Alerta</v>
      </c>
      <c r="O23" s="722">
        <v>0.1</v>
      </c>
      <c r="P23" s="715">
        <f t="shared" si="3"/>
        <v>0.1</v>
      </c>
      <c r="Q23" s="714">
        <f>K23*P23</f>
        <v>3.8142857142857149</v>
      </c>
      <c r="R23" s="714"/>
      <c r="S23" s="711"/>
      <c r="T23" s="29" t="str">
        <f t="shared" si="4"/>
        <v>Cumple</v>
      </c>
      <c r="U23" s="1165" t="s">
        <v>2301</v>
      </c>
      <c r="V23" s="862"/>
      <c r="W23" s="862"/>
    </row>
    <row r="24" spans="1:23" ht="18.75" x14ac:dyDescent="0.25">
      <c r="A24" s="711"/>
      <c r="B24" s="714"/>
      <c r="C24" s="714"/>
      <c r="D24" s="714"/>
      <c r="E24" s="714"/>
      <c r="F24" s="700"/>
      <c r="G24" s="724" t="s">
        <v>24</v>
      </c>
      <c r="H24" s="725">
        <f>SUM(H10:H23)</f>
        <v>23</v>
      </c>
      <c r="I24" s="726"/>
      <c r="J24" s="726"/>
      <c r="K24" s="853"/>
      <c r="L24" s="2021" t="s">
        <v>23</v>
      </c>
      <c r="M24" s="2022"/>
      <c r="N24" s="835"/>
      <c r="O24" s="727">
        <f>SUM(O10:O23)</f>
        <v>9.26</v>
      </c>
      <c r="P24" s="728">
        <f>IF(O24=0,0,+O24/H24)</f>
        <v>0.40260869565217389</v>
      </c>
      <c r="Q24" s="799"/>
      <c r="R24" s="799"/>
      <c r="S24" s="711"/>
      <c r="T24" s="29">
        <f>(COUNTIF(R10:T23,"Cumple")*100%)/COUNTA(R10:T23)</f>
        <v>0.33333333333333331</v>
      </c>
      <c r="U24" s="839"/>
    </row>
  </sheetData>
  <autoFilter ref="P1:P24"/>
  <mergeCells count="24">
    <mergeCell ref="T1:W8"/>
    <mergeCell ref="A1:S6"/>
    <mergeCell ref="A7:H7"/>
    <mergeCell ref="K7:S7"/>
    <mergeCell ref="A8:Q8"/>
    <mergeCell ref="A11:A12"/>
    <mergeCell ref="B11:B12"/>
    <mergeCell ref="A13:A15"/>
    <mergeCell ref="B13:B15"/>
    <mergeCell ref="C14:C15"/>
    <mergeCell ref="U19:U21"/>
    <mergeCell ref="A17:A18"/>
    <mergeCell ref="B17:B18"/>
    <mergeCell ref="L24:M24"/>
    <mergeCell ref="A19:A21"/>
    <mergeCell ref="B19:B21"/>
    <mergeCell ref="D19:D21"/>
    <mergeCell ref="E19:E21"/>
    <mergeCell ref="A22:A23"/>
    <mergeCell ref="B22:B23"/>
    <mergeCell ref="C19:C21"/>
    <mergeCell ref="C22:C23"/>
    <mergeCell ref="D22:D23"/>
    <mergeCell ref="E22:E23"/>
  </mergeCells>
  <conditionalFormatting sqref="T10:T24">
    <cfRule type="containsText" dxfId="247" priority="1" operator="containsText" text="Incumple">
      <formula>NOT(ISERROR(SEARCH("Incumple",T10)))</formula>
    </cfRule>
    <cfRule type="containsText" dxfId="246" priority="2" operator="containsText" text="Cumple">
      <formula>NOT(ISERROR(SEARCH("Cumple",T10)))</formula>
    </cfRule>
  </conditionalFormatting>
  <conditionalFormatting sqref="P9">
    <cfRule type="cellIs" dxfId="245" priority="19" stopIfTrue="1" operator="between">
      <formula>0.9</formula>
      <formula>1</formula>
    </cfRule>
    <cfRule type="cellIs" dxfId="244" priority="20" stopIfTrue="1" operator="between">
      <formula>0.5</formula>
      <formula>0.89</formula>
    </cfRule>
    <cfRule type="cellIs" dxfId="243" priority="21" stopIfTrue="1" operator="between">
      <formula>0.2</formula>
      <formula>0.49</formula>
    </cfRule>
    <cfRule type="cellIs" dxfId="242" priority="22" stopIfTrue="1" operator="between">
      <formula>0</formula>
      <formula>0.19</formula>
    </cfRule>
  </conditionalFormatting>
  <conditionalFormatting sqref="P10:P23">
    <cfRule type="cellIs" dxfId="241" priority="15" operator="between">
      <formula>0.19</formula>
      <formula>0</formula>
    </cfRule>
    <cfRule type="cellIs" dxfId="240" priority="16" operator="between">
      <formula>0.49</formula>
      <formula>0.2</formula>
    </cfRule>
    <cfRule type="cellIs" dxfId="239" priority="17" operator="between">
      <formula>0.89</formula>
      <formula>0.5</formula>
    </cfRule>
  </conditionalFormatting>
  <conditionalFormatting sqref="P10:P23">
    <cfRule type="cellIs" dxfId="238" priority="18" operator="between">
      <formula>1</formula>
      <formula>0.9</formula>
    </cfRule>
  </conditionalFormatting>
  <conditionalFormatting sqref="P24">
    <cfRule type="cellIs" dxfId="237" priority="10" operator="between">
      <formula>1</formula>
      <formula>0.9</formula>
    </cfRule>
  </conditionalFormatting>
  <conditionalFormatting sqref="P24">
    <cfRule type="cellIs" dxfId="236" priority="7" operator="between">
      <formula>0.19</formula>
      <formula>0</formula>
    </cfRule>
    <cfRule type="cellIs" dxfId="235" priority="8" operator="between">
      <formula>0.49</formula>
      <formula>0.2</formula>
    </cfRule>
    <cfRule type="cellIs" dxfId="234" priority="9" operator="between">
      <formula>0.89</formula>
      <formula>0.5</formula>
    </cfRule>
  </conditionalFormatting>
  <conditionalFormatting sqref="N10:N23">
    <cfRule type="containsText" dxfId="233" priority="5" operator="containsText" text="Alerta">
      <formula>NOT(ISERROR(SEARCH("Alerta",N10)))</formula>
    </cfRule>
    <cfRule type="containsText" dxfId="232" priority="6" operator="containsText" text="En tiempo">
      <formula>NOT(ISERROR(SEARCH("En tiempo",N10)))</formula>
    </cfRule>
  </conditionalFormatting>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V23"/>
  <sheetViews>
    <sheetView tabSelected="1" topLeftCell="B1" zoomScale="50" zoomScaleNormal="50" workbookViewId="0">
      <pane ySplit="8" topLeftCell="A9" activePane="bottomLeft" state="frozen"/>
      <selection activeCell="A10" sqref="A10"/>
      <selection pane="bottomLeft" activeCell="B1" sqref="B1:V4"/>
    </sheetView>
  </sheetViews>
  <sheetFormatPr baseColWidth="10" defaultColWidth="17.5703125" defaultRowHeight="15.75" x14ac:dyDescent="0.2"/>
  <cols>
    <col min="1" max="1" width="4" style="738" customWidth="1"/>
    <col min="2" max="2" width="12.28515625" style="782" customWidth="1"/>
    <col min="3" max="3" width="31" style="782" customWidth="1"/>
    <col min="4" max="4" width="35" style="782" customWidth="1"/>
    <col min="5" max="5" width="24.140625" style="782" customWidth="1"/>
    <col min="6" max="6" width="25.28515625" style="782" customWidth="1"/>
    <col min="7" max="7" width="25.85546875" style="782" customWidth="1"/>
    <col min="8" max="8" width="25.28515625" style="738" customWidth="1"/>
    <col min="9" max="9" width="19.42578125" style="738" customWidth="1"/>
    <col min="10" max="10" width="22.140625" style="738" customWidth="1"/>
    <col min="11" max="11" width="25" style="738" customWidth="1"/>
    <col min="12" max="12" width="19.42578125" style="738" customWidth="1"/>
    <col min="13" max="13" width="18.140625" style="738" customWidth="1"/>
    <col min="14" max="14" width="16" style="738" customWidth="1"/>
    <col min="15" max="15" width="20.5703125" style="738" customWidth="1"/>
    <col min="16" max="16" width="14" style="738" customWidth="1"/>
    <col min="17" max="17" width="36.42578125" style="738" customWidth="1"/>
    <col min="18" max="18" width="19" style="738" customWidth="1"/>
    <col min="19" max="19" width="20.42578125" style="738" customWidth="1"/>
    <col min="20" max="20" width="28" style="738" customWidth="1"/>
    <col min="21" max="21" width="84.140625" style="738" customWidth="1"/>
    <col min="22" max="22" width="47.5703125" style="738" customWidth="1"/>
    <col min="23" max="24" width="17.5703125" style="738" customWidth="1"/>
    <col min="25" max="25" width="20.7109375" style="738" customWidth="1"/>
    <col min="26" max="16384" width="17.5703125" style="738"/>
  </cols>
  <sheetData>
    <row r="1" spans="1:22" ht="15.75" customHeight="1" x14ac:dyDescent="0.2">
      <c r="B1" s="1921" t="s">
        <v>2399</v>
      </c>
      <c r="C1" s="1922"/>
      <c r="D1" s="1922"/>
      <c r="E1" s="1922"/>
      <c r="F1" s="1922"/>
      <c r="G1" s="1922"/>
      <c r="H1" s="1922"/>
      <c r="I1" s="1922"/>
      <c r="J1" s="1922"/>
      <c r="K1" s="1922"/>
      <c r="L1" s="1922"/>
      <c r="M1" s="1922"/>
      <c r="N1" s="1922"/>
      <c r="O1" s="1922"/>
      <c r="P1" s="1922"/>
      <c r="Q1" s="1922"/>
      <c r="R1" s="1922"/>
      <c r="S1" s="1922"/>
      <c r="T1" s="1922"/>
      <c r="U1" s="1922"/>
      <c r="V1" s="1922"/>
    </row>
    <row r="2" spans="1:22" ht="15.75" customHeight="1" x14ac:dyDescent="0.2">
      <c r="B2" s="1921"/>
      <c r="C2" s="1922"/>
      <c r="D2" s="1922"/>
      <c r="E2" s="1922"/>
      <c r="F2" s="1922"/>
      <c r="G2" s="1922"/>
      <c r="H2" s="1922"/>
      <c r="I2" s="1922"/>
      <c r="J2" s="1922"/>
      <c r="K2" s="1922"/>
      <c r="L2" s="1922"/>
      <c r="M2" s="1922"/>
      <c r="N2" s="1922"/>
      <c r="O2" s="1922"/>
      <c r="P2" s="1922"/>
      <c r="Q2" s="1922"/>
      <c r="R2" s="1922"/>
      <c r="S2" s="1922"/>
      <c r="T2" s="1922"/>
      <c r="U2" s="1922"/>
      <c r="V2" s="1922"/>
    </row>
    <row r="3" spans="1:22" ht="15.75" customHeight="1" x14ac:dyDescent="0.2">
      <c r="B3" s="1921"/>
      <c r="C3" s="1922"/>
      <c r="D3" s="1922"/>
      <c r="E3" s="1922"/>
      <c r="F3" s="1922"/>
      <c r="G3" s="1922"/>
      <c r="H3" s="1922"/>
      <c r="I3" s="1922"/>
      <c r="J3" s="1922"/>
      <c r="K3" s="1922"/>
      <c r="L3" s="1922"/>
      <c r="M3" s="1922"/>
      <c r="N3" s="1922"/>
      <c r="O3" s="1922"/>
      <c r="P3" s="1922"/>
      <c r="Q3" s="1922"/>
      <c r="R3" s="1922"/>
      <c r="S3" s="1922"/>
      <c r="T3" s="1922"/>
      <c r="U3" s="1922"/>
      <c r="V3" s="1922"/>
    </row>
    <row r="4" spans="1:22" ht="15.75" customHeight="1" x14ac:dyDescent="0.2">
      <c r="B4" s="1921"/>
      <c r="C4" s="1922"/>
      <c r="D4" s="1922"/>
      <c r="E4" s="1922"/>
      <c r="F4" s="1922"/>
      <c r="G4" s="1922"/>
      <c r="H4" s="1922"/>
      <c r="I4" s="1922"/>
      <c r="J4" s="1922"/>
      <c r="K4" s="1922"/>
      <c r="L4" s="1922"/>
      <c r="M4" s="1922"/>
      <c r="N4" s="1922"/>
      <c r="O4" s="1922"/>
      <c r="P4" s="1922"/>
      <c r="Q4" s="1922"/>
      <c r="R4" s="1922"/>
      <c r="S4" s="1922"/>
      <c r="T4" s="1922"/>
      <c r="U4" s="1922"/>
      <c r="V4" s="1922"/>
    </row>
    <row r="5" spans="1:22" ht="19.5" customHeight="1" x14ac:dyDescent="0.2">
      <c r="B5" s="1923" t="s">
        <v>70</v>
      </c>
      <c r="C5" s="1923"/>
      <c r="D5" s="1923"/>
      <c r="E5" s="1923"/>
      <c r="F5" s="1923"/>
      <c r="G5" s="905" t="s">
        <v>69</v>
      </c>
      <c r="H5" s="905">
        <v>1</v>
      </c>
      <c r="I5" s="1923" t="s">
        <v>1540</v>
      </c>
      <c r="J5" s="1923"/>
      <c r="K5" s="1923"/>
      <c r="L5" s="1923"/>
      <c r="M5" s="1923"/>
      <c r="N5" s="1923"/>
      <c r="O5" s="1923"/>
      <c r="P5" s="1923"/>
      <c r="Q5" s="1923"/>
      <c r="R5" s="1923"/>
      <c r="S5" s="1923"/>
      <c r="T5" s="1923"/>
      <c r="U5" s="1923"/>
      <c r="V5" s="1923"/>
    </row>
    <row r="6" spans="1:22" ht="19.5" customHeight="1" x14ac:dyDescent="0.2">
      <c r="A6" s="1924" t="s">
        <v>67</v>
      </c>
      <c r="B6" s="1925"/>
      <c r="C6" s="1925"/>
      <c r="D6" s="1925"/>
      <c r="E6" s="1925"/>
      <c r="F6" s="1925"/>
      <c r="G6" s="1925"/>
      <c r="H6" s="1925"/>
      <c r="I6" s="1925"/>
      <c r="J6" s="1925"/>
      <c r="K6" s="1925"/>
      <c r="L6" s="1925"/>
      <c r="M6" s="1925"/>
      <c r="N6" s="1925"/>
      <c r="O6" s="1925"/>
      <c r="P6" s="1925"/>
      <c r="Q6" s="1925"/>
      <c r="R6" s="1925"/>
      <c r="S6" s="1925"/>
      <c r="T6" s="1925"/>
      <c r="U6" s="1926"/>
      <c r="V6" s="905"/>
    </row>
    <row r="7" spans="1:22" ht="15.75" customHeight="1" x14ac:dyDescent="0.2">
      <c r="A7" s="1927" t="s">
        <v>66</v>
      </c>
      <c r="B7" s="1928"/>
      <c r="C7" s="740" t="s">
        <v>1401</v>
      </c>
      <c r="D7" s="1927" t="s">
        <v>64</v>
      </c>
      <c r="E7" s="1928"/>
      <c r="F7" s="740" t="s">
        <v>1400</v>
      </c>
      <c r="G7" s="1927" t="s">
        <v>2</v>
      </c>
      <c r="H7" s="1928"/>
      <c r="I7" s="1929" t="s">
        <v>2048</v>
      </c>
      <c r="J7" s="1930"/>
      <c r="K7" s="741"/>
      <c r="L7" s="741"/>
      <c r="M7" s="741"/>
      <c r="N7" s="741"/>
      <c r="O7" s="741"/>
      <c r="P7" s="741"/>
      <c r="Q7" s="741"/>
      <c r="R7" s="741"/>
      <c r="S7" s="741"/>
      <c r="T7" s="741"/>
      <c r="U7" s="742"/>
      <c r="V7" s="743"/>
    </row>
    <row r="8" spans="1:22" ht="39.75" customHeight="1" x14ac:dyDescent="0.2">
      <c r="B8" s="744" t="s">
        <v>61</v>
      </c>
      <c r="C8" s="744" t="s">
        <v>71</v>
      </c>
      <c r="D8" s="744" t="s">
        <v>60</v>
      </c>
      <c r="E8" s="744" t="s">
        <v>59</v>
      </c>
      <c r="F8" s="744" t="s">
        <v>58</v>
      </c>
      <c r="G8" s="744" t="s">
        <v>57</v>
      </c>
      <c r="H8" s="744" t="s">
        <v>1541</v>
      </c>
      <c r="I8" s="744" t="s">
        <v>56</v>
      </c>
      <c r="J8" s="744" t="s">
        <v>55</v>
      </c>
      <c r="K8" s="744" t="s">
        <v>54</v>
      </c>
      <c r="L8" s="744" t="s">
        <v>53</v>
      </c>
      <c r="M8" s="744" t="s">
        <v>52</v>
      </c>
      <c r="N8" s="744" t="s">
        <v>51</v>
      </c>
      <c r="O8" s="744" t="s">
        <v>50</v>
      </c>
      <c r="P8" s="744" t="s">
        <v>49</v>
      </c>
      <c r="Q8" s="744" t="s">
        <v>48</v>
      </c>
      <c r="R8" s="744" t="s">
        <v>47</v>
      </c>
      <c r="S8" s="709" t="s">
        <v>46</v>
      </c>
      <c r="T8" s="709" t="s">
        <v>45</v>
      </c>
      <c r="U8" s="709" t="s">
        <v>44</v>
      </c>
      <c r="V8" s="841" t="s">
        <v>43</v>
      </c>
    </row>
    <row r="9" spans="1:22" ht="154.5" customHeight="1" x14ac:dyDescent="0.2">
      <c r="A9" s="745">
        <v>1</v>
      </c>
      <c r="B9" s="606" t="s">
        <v>1426</v>
      </c>
      <c r="C9" s="606" t="s">
        <v>30</v>
      </c>
      <c r="D9" s="914" t="s">
        <v>2009</v>
      </c>
      <c r="E9" s="2046" t="s">
        <v>2010</v>
      </c>
      <c r="F9" s="918" t="s">
        <v>2011</v>
      </c>
      <c r="G9" s="688" t="s">
        <v>2012</v>
      </c>
      <c r="H9" s="688" t="s">
        <v>2013</v>
      </c>
      <c r="I9" s="766">
        <v>1</v>
      </c>
      <c r="J9" s="919">
        <v>43784</v>
      </c>
      <c r="K9" s="919">
        <v>44149</v>
      </c>
      <c r="L9" s="749">
        <f>(+K9-J9)/7</f>
        <v>52.142857142857146</v>
      </c>
      <c r="M9" s="750"/>
      <c r="N9" s="751">
        <f>(M9-J9)/7-L9</f>
        <v>-6307</v>
      </c>
      <c r="O9" s="752" t="str">
        <f ca="1">IF((K9-TODAY())/7&gt;=L9/4,"En tiempo","Alerta")</f>
        <v>En tiempo</v>
      </c>
      <c r="P9" s="753">
        <v>0</v>
      </c>
      <c r="Q9" s="754">
        <f>IF(P9/I9=1,1,+P9/I9)</f>
        <v>0</v>
      </c>
      <c r="R9" s="750"/>
      <c r="S9" s="755" t="str">
        <f>IF(R9&lt;=K9,"Cumple","Incumple")</f>
        <v>Cumple</v>
      </c>
      <c r="T9" s="756"/>
      <c r="U9" s="757"/>
      <c r="V9" s="831"/>
    </row>
    <row r="10" spans="1:22" ht="102" customHeight="1" x14ac:dyDescent="0.2">
      <c r="A10" s="745">
        <v>2</v>
      </c>
      <c r="B10" s="608" t="s">
        <v>1426</v>
      </c>
      <c r="C10" s="608" t="s">
        <v>30</v>
      </c>
      <c r="D10" s="915" t="s">
        <v>2014</v>
      </c>
      <c r="E10" s="2047"/>
      <c r="F10" s="918" t="s">
        <v>2015</v>
      </c>
      <c r="G10" s="688" t="s">
        <v>2016</v>
      </c>
      <c r="H10" s="688" t="s">
        <v>2017</v>
      </c>
      <c r="I10" s="766">
        <v>1</v>
      </c>
      <c r="J10" s="919">
        <v>43784</v>
      </c>
      <c r="K10" s="919">
        <v>44149</v>
      </c>
      <c r="L10" s="749">
        <f t="shared" ref="L10:L16" si="0">(+K10-J10)/7</f>
        <v>52.142857142857146</v>
      </c>
      <c r="M10" s="750"/>
      <c r="N10" s="751">
        <f t="shared" ref="N10:N16" si="1">(M10-J10)/7-L10</f>
        <v>-6307</v>
      </c>
      <c r="O10" s="752" t="str">
        <f t="shared" ref="O10:O16" ca="1" si="2">IF((K10-TODAY())/7&gt;=L10/4,"En tiempo","Alerta")</f>
        <v>En tiempo</v>
      </c>
      <c r="P10" s="753">
        <v>0</v>
      </c>
      <c r="Q10" s="754">
        <f t="shared" ref="Q10:Q16" si="3">IF(P10/I10=1,1,+P10/I10)</f>
        <v>0</v>
      </c>
      <c r="R10" s="750"/>
      <c r="S10" s="755" t="str">
        <f t="shared" ref="S10:S16" si="4">IF(R10&lt;=K10,"Cumple","Incumple")</f>
        <v>Cumple</v>
      </c>
      <c r="T10" s="763"/>
      <c r="U10" s="757"/>
      <c r="V10" s="753"/>
    </row>
    <row r="11" spans="1:22" ht="111" customHeight="1" x14ac:dyDescent="0.2">
      <c r="A11" s="745">
        <v>3</v>
      </c>
      <c r="B11" s="608" t="s">
        <v>1426</v>
      </c>
      <c r="C11" s="608" t="s">
        <v>30</v>
      </c>
      <c r="D11" s="916" t="s">
        <v>2018</v>
      </c>
      <c r="E11" s="917" t="s">
        <v>2019</v>
      </c>
      <c r="F11" s="917" t="s">
        <v>2020</v>
      </c>
      <c r="G11" s="688" t="s">
        <v>2021</v>
      </c>
      <c r="H11" s="688" t="s">
        <v>2022</v>
      </c>
      <c r="I11" s="766">
        <v>1</v>
      </c>
      <c r="J11" s="919">
        <v>43784</v>
      </c>
      <c r="K11" s="919">
        <v>44149</v>
      </c>
      <c r="L11" s="749">
        <f t="shared" si="0"/>
        <v>52.142857142857146</v>
      </c>
      <c r="M11" s="750"/>
      <c r="N11" s="751">
        <f t="shared" si="1"/>
        <v>-6307</v>
      </c>
      <c r="O11" s="752" t="str">
        <f t="shared" ca="1" si="2"/>
        <v>En tiempo</v>
      </c>
      <c r="P11" s="753">
        <v>0</v>
      </c>
      <c r="Q11" s="754">
        <f t="shared" si="3"/>
        <v>0</v>
      </c>
      <c r="R11" s="750"/>
      <c r="S11" s="755" t="str">
        <f t="shared" si="4"/>
        <v>Cumple</v>
      </c>
      <c r="T11" s="763"/>
      <c r="U11" s="757"/>
      <c r="V11" s="753"/>
    </row>
    <row r="12" spans="1:22" ht="76.5" x14ac:dyDescent="0.2">
      <c r="A12" s="745">
        <v>4</v>
      </c>
      <c r="B12" s="608" t="s">
        <v>1426</v>
      </c>
      <c r="C12" s="608" t="s">
        <v>30</v>
      </c>
      <c r="D12" s="915" t="s">
        <v>2023</v>
      </c>
      <c r="E12" s="688" t="s">
        <v>2024</v>
      </c>
      <c r="F12" s="688" t="s">
        <v>2025</v>
      </c>
      <c r="G12" s="903" t="s">
        <v>2026</v>
      </c>
      <c r="H12" s="903" t="s">
        <v>2027</v>
      </c>
      <c r="I12" s="766">
        <v>1</v>
      </c>
      <c r="J12" s="919">
        <v>43784</v>
      </c>
      <c r="K12" s="919">
        <v>44149</v>
      </c>
      <c r="L12" s="749">
        <f t="shared" si="0"/>
        <v>52.142857142857146</v>
      </c>
      <c r="M12" s="750"/>
      <c r="N12" s="751">
        <f t="shared" si="1"/>
        <v>-6307</v>
      </c>
      <c r="O12" s="752" t="str">
        <f t="shared" ca="1" si="2"/>
        <v>En tiempo</v>
      </c>
      <c r="P12" s="753">
        <v>0</v>
      </c>
      <c r="Q12" s="754">
        <f t="shared" si="3"/>
        <v>0</v>
      </c>
      <c r="R12" s="750"/>
      <c r="S12" s="755" t="str">
        <f t="shared" si="4"/>
        <v>Cumple</v>
      </c>
      <c r="T12" s="763"/>
      <c r="U12" s="757"/>
      <c r="V12" s="753"/>
    </row>
    <row r="13" spans="1:22" ht="71.25" customHeight="1" x14ac:dyDescent="0.2">
      <c r="A13" s="745">
        <v>5</v>
      </c>
      <c r="B13" s="608" t="s">
        <v>1426</v>
      </c>
      <c r="C13" s="608" t="s">
        <v>30</v>
      </c>
      <c r="D13" s="915" t="s">
        <v>2028</v>
      </c>
      <c r="E13" s="688" t="s">
        <v>2029</v>
      </c>
      <c r="F13" s="688" t="s">
        <v>2030</v>
      </c>
      <c r="G13" s="903" t="s">
        <v>2031</v>
      </c>
      <c r="H13" s="903" t="s">
        <v>2032</v>
      </c>
      <c r="I13" s="766">
        <v>1</v>
      </c>
      <c r="J13" s="919">
        <v>43784</v>
      </c>
      <c r="K13" s="919">
        <v>44149</v>
      </c>
      <c r="L13" s="749">
        <f t="shared" si="0"/>
        <v>52.142857142857146</v>
      </c>
      <c r="M13" s="750"/>
      <c r="N13" s="751">
        <f t="shared" si="1"/>
        <v>-6307</v>
      </c>
      <c r="O13" s="752" t="str">
        <f t="shared" ca="1" si="2"/>
        <v>En tiempo</v>
      </c>
      <c r="P13" s="753">
        <v>0</v>
      </c>
      <c r="Q13" s="754">
        <f t="shared" si="3"/>
        <v>0</v>
      </c>
      <c r="R13" s="750"/>
      <c r="S13" s="755" t="str">
        <f t="shared" si="4"/>
        <v>Cumple</v>
      </c>
      <c r="T13" s="763"/>
      <c r="U13" s="757"/>
      <c r="V13" s="753"/>
    </row>
    <row r="14" spans="1:22" ht="71.25" customHeight="1" x14ac:dyDescent="0.2">
      <c r="A14" s="745">
        <v>6</v>
      </c>
      <c r="B14" s="608" t="s">
        <v>1426</v>
      </c>
      <c r="C14" s="608" t="s">
        <v>30</v>
      </c>
      <c r="D14" s="915" t="s">
        <v>2033</v>
      </c>
      <c r="E14" s="688" t="s">
        <v>2034</v>
      </c>
      <c r="F14" s="688" t="s">
        <v>2035</v>
      </c>
      <c r="G14" s="903" t="s">
        <v>2036</v>
      </c>
      <c r="H14" s="903" t="s">
        <v>2037</v>
      </c>
      <c r="I14" s="766">
        <v>1</v>
      </c>
      <c r="J14" s="919">
        <v>43784</v>
      </c>
      <c r="K14" s="919">
        <v>44149</v>
      </c>
      <c r="L14" s="749">
        <f t="shared" ref="L14:L15" si="5">(+K14-J14)/7</f>
        <v>52.142857142857146</v>
      </c>
      <c r="M14" s="750"/>
      <c r="N14" s="751">
        <f t="shared" ref="N14:N15" si="6">(M14-J14)/7-L14</f>
        <v>-6307</v>
      </c>
      <c r="O14" s="752" t="str">
        <f t="shared" ca="1" si="2"/>
        <v>En tiempo</v>
      </c>
      <c r="P14" s="753">
        <v>0</v>
      </c>
      <c r="Q14" s="754">
        <f t="shared" si="3"/>
        <v>0</v>
      </c>
      <c r="R14" s="750"/>
      <c r="S14" s="755" t="str">
        <f t="shared" si="4"/>
        <v>Cumple</v>
      </c>
      <c r="T14" s="763"/>
      <c r="U14" s="757"/>
      <c r="V14" s="753"/>
    </row>
    <row r="15" spans="1:22" ht="71.25" customHeight="1" x14ac:dyDescent="0.2">
      <c r="A15" s="745">
        <v>7</v>
      </c>
      <c r="B15" s="608" t="s">
        <v>1426</v>
      </c>
      <c r="C15" s="608" t="s">
        <v>30</v>
      </c>
      <c r="D15" s="915" t="s">
        <v>2038</v>
      </c>
      <c r="E15" s="688" t="s">
        <v>2039</v>
      </c>
      <c r="F15" s="688" t="s">
        <v>2040</v>
      </c>
      <c r="G15" s="903" t="s">
        <v>2041</v>
      </c>
      <c r="H15" s="903" t="s">
        <v>2042</v>
      </c>
      <c r="I15" s="766">
        <v>1</v>
      </c>
      <c r="J15" s="919">
        <v>43784</v>
      </c>
      <c r="K15" s="919">
        <v>44149</v>
      </c>
      <c r="L15" s="749">
        <f t="shared" si="5"/>
        <v>52.142857142857146</v>
      </c>
      <c r="M15" s="750"/>
      <c r="N15" s="751">
        <f t="shared" si="6"/>
        <v>-6307</v>
      </c>
      <c r="O15" s="752" t="str">
        <f t="shared" ca="1" si="2"/>
        <v>En tiempo</v>
      </c>
      <c r="P15" s="753">
        <v>0</v>
      </c>
      <c r="Q15" s="754">
        <f t="shared" si="3"/>
        <v>0</v>
      </c>
      <c r="R15" s="750"/>
      <c r="S15" s="755" t="str">
        <f t="shared" si="4"/>
        <v>Cumple</v>
      </c>
      <c r="T15" s="763"/>
      <c r="U15" s="757"/>
      <c r="V15" s="753"/>
    </row>
    <row r="16" spans="1:22" ht="79.5" customHeight="1" x14ac:dyDescent="0.2">
      <c r="A16" s="745">
        <v>8</v>
      </c>
      <c r="B16" s="608" t="s">
        <v>1426</v>
      </c>
      <c r="C16" s="608" t="s">
        <v>30</v>
      </c>
      <c r="D16" s="690" t="s">
        <v>2043</v>
      </c>
      <c r="E16" s="688" t="s">
        <v>2044</v>
      </c>
      <c r="F16" s="688" t="s">
        <v>2045</v>
      </c>
      <c r="G16" s="688" t="s">
        <v>2046</v>
      </c>
      <c r="H16" s="688" t="s">
        <v>2047</v>
      </c>
      <c r="I16" s="766">
        <v>1</v>
      </c>
      <c r="J16" s="919">
        <v>43784</v>
      </c>
      <c r="K16" s="919">
        <v>44149</v>
      </c>
      <c r="L16" s="749">
        <f t="shared" si="0"/>
        <v>52.142857142857146</v>
      </c>
      <c r="M16" s="750"/>
      <c r="N16" s="751">
        <f t="shared" si="1"/>
        <v>-6307</v>
      </c>
      <c r="O16" s="752" t="str">
        <f t="shared" ca="1" si="2"/>
        <v>En tiempo</v>
      </c>
      <c r="P16" s="753">
        <v>0</v>
      </c>
      <c r="Q16" s="754">
        <f t="shared" si="3"/>
        <v>0</v>
      </c>
      <c r="R16" s="750"/>
      <c r="S16" s="755" t="str">
        <f t="shared" si="4"/>
        <v>Cumple</v>
      </c>
      <c r="T16" s="763"/>
      <c r="U16" s="757"/>
      <c r="V16" s="753"/>
    </row>
    <row r="17" spans="2:21" ht="21" customHeight="1" x14ac:dyDescent="0.25">
      <c r="B17" s="767"/>
      <c r="C17" s="767"/>
      <c r="D17" s="767"/>
      <c r="E17" s="767"/>
      <c r="F17" s="767"/>
      <c r="G17" s="768"/>
      <c r="H17" s="769" t="s">
        <v>24</v>
      </c>
      <c r="I17" s="770">
        <f>SUM(I9:I16)</f>
        <v>8</v>
      </c>
      <c r="J17" s="771"/>
      <c r="K17" s="771"/>
      <c r="L17" s="772"/>
      <c r="M17" s="771"/>
      <c r="N17" s="1920" t="s">
        <v>23</v>
      </c>
      <c r="O17" s="1920"/>
      <c r="P17" s="904">
        <f>SUM(P9:P16)</f>
        <v>0</v>
      </c>
      <c r="Q17" s="774">
        <f>IF(P17=0,0,+P17/I17)</f>
        <v>0</v>
      </c>
      <c r="R17" s="775" t="s">
        <v>22</v>
      </c>
      <c r="S17" s="774">
        <f>(COUNTIF(S9:S16,"Cumple")*100%)/COUNTA(S9:S16)</f>
        <v>1</v>
      </c>
      <c r="T17" s="776"/>
      <c r="U17" s="776"/>
    </row>
    <row r="18" spans="2:21" ht="16.5" x14ac:dyDescent="0.2">
      <c r="B18" s="767"/>
      <c r="C18" s="767"/>
      <c r="D18" s="777"/>
      <c r="E18" s="777"/>
      <c r="F18" s="777"/>
      <c r="G18" s="778"/>
      <c r="H18" s="779"/>
      <c r="I18" s="779"/>
      <c r="J18" s="776"/>
      <c r="K18" s="776"/>
      <c r="L18" s="776"/>
      <c r="M18" s="776"/>
      <c r="N18" s="776"/>
      <c r="O18" s="776"/>
      <c r="P18" s="776"/>
      <c r="Q18" s="776"/>
      <c r="R18" s="776"/>
      <c r="S18" s="776"/>
      <c r="T18" s="776"/>
      <c r="U18" s="776"/>
    </row>
    <row r="19" spans="2:21" x14ac:dyDescent="0.2">
      <c r="B19" s="767"/>
      <c r="C19" s="767"/>
      <c r="D19" s="777"/>
      <c r="E19" s="777"/>
      <c r="F19" s="777"/>
      <c r="G19" s="780"/>
      <c r="H19" s="781"/>
      <c r="I19" s="781"/>
    </row>
    <row r="20" spans="2:21" x14ac:dyDescent="0.2">
      <c r="B20" s="767"/>
      <c r="C20" s="767"/>
      <c r="D20" s="777"/>
      <c r="E20" s="777"/>
      <c r="F20" s="777"/>
      <c r="G20" s="780"/>
      <c r="H20" s="781"/>
      <c r="I20" s="781"/>
    </row>
    <row r="21" spans="2:21" x14ac:dyDescent="0.2">
      <c r="D21" s="780"/>
      <c r="E21" s="780"/>
      <c r="F21" s="780"/>
      <c r="G21" s="780"/>
      <c r="H21" s="781"/>
      <c r="I21" s="781"/>
    </row>
    <row r="22" spans="2:21" x14ac:dyDescent="0.2">
      <c r="D22" s="780"/>
      <c r="E22" s="780"/>
      <c r="F22" s="780"/>
      <c r="G22" s="780"/>
      <c r="H22" s="781"/>
      <c r="I22" s="781"/>
    </row>
    <row r="23" spans="2:21" x14ac:dyDescent="0.2">
      <c r="D23" s="780"/>
      <c r="E23" s="780"/>
      <c r="F23" s="780"/>
      <c r="G23" s="780"/>
      <c r="H23" s="781"/>
      <c r="I23" s="781"/>
    </row>
  </sheetData>
  <autoFilter ref="B1:U9">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autoFilter>
  <mergeCells count="10">
    <mergeCell ref="N17:O17"/>
    <mergeCell ref="E9:E10"/>
    <mergeCell ref="B1:V4"/>
    <mergeCell ref="B5:F5"/>
    <mergeCell ref="I5:V5"/>
    <mergeCell ref="A6:U6"/>
    <mergeCell ref="A7:B7"/>
    <mergeCell ref="D7:E7"/>
    <mergeCell ref="G7:H7"/>
    <mergeCell ref="I7:J7"/>
  </mergeCells>
  <conditionalFormatting sqref="Q8">
    <cfRule type="cellIs" dxfId="231" priority="17" stopIfTrue="1" operator="between">
      <formula>0.9</formula>
      <formula>1</formula>
    </cfRule>
    <cfRule type="cellIs" dxfId="230" priority="18" stopIfTrue="1" operator="between">
      <formula>0.5</formula>
      <formula>0.89</formula>
    </cfRule>
    <cfRule type="cellIs" dxfId="229" priority="19" stopIfTrue="1" operator="between">
      <formula>0.2</formula>
      <formula>0.49</formula>
    </cfRule>
    <cfRule type="cellIs" dxfId="228" priority="20" stopIfTrue="1" operator="between">
      <formula>0</formula>
      <formula>0.19</formula>
    </cfRule>
  </conditionalFormatting>
  <conditionalFormatting sqref="O9:O16">
    <cfRule type="containsText" dxfId="227" priority="15" operator="containsText" text="Alerta">
      <formula>NOT(ISERROR(SEARCH("Alerta",O9)))</formula>
    </cfRule>
    <cfRule type="containsText" dxfId="226" priority="16" operator="containsText" text="En tiempo">
      <formula>NOT(ISERROR(SEARCH("En tiempo",O9)))</formula>
    </cfRule>
  </conditionalFormatting>
  <conditionalFormatting sqref="S9:S16">
    <cfRule type="containsText" dxfId="225" priority="13" operator="containsText" text="Incumple">
      <formula>NOT(ISERROR(SEARCH("Incumple",S9)))</formula>
    </cfRule>
    <cfRule type="containsText" dxfId="224" priority="14" operator="containsText" text="Cumple">
      <formula>NOT(ISERROR(SEARCH("Cumple",S9)))</formula>
    </cfRule>
  </conditionalFormatting>
  <conditionalFormatting sqref="Q9:Q16">
    <cfRule type="cellIs" dxfId="223" priority="12" operator="between">
      <formula>1</formula>
      <formula>0.9</formula>
    </cfRule>
  </conditionalFormatting>
  <conditionalFormatting sqref="Q9:Q16">
    <cfRule type="cellIs" dxfId="222" priority="9" operator="between">
      <formula>0.19</formula>
      <formula>0</formula>
    </cfRule>
    <cfRule type="cellIs" dxfId="221" priority="10" operator="between">
      <formula>0.49</formula>
      <formula>0.2</formula>
    </cfRule>
    <cfRule type="cellIs" dxfId="220" priority="11" operator="between">
      <formula>0.89</formula>
      <formula>0.5</formula>
    </cfRule>
  </conditionalFormatting>
  <conditionalFormatting sqref="Q17">
    <cfRule type="cellIs" dxfId="219" priority="8" operator="between">
      <formula>1</formula>
      <formula>0.9</formula>
    </cfRule>
  </conditionalFormatting>
  <conditionalFormatting sqref="Q17">
    <cfRule type="cellIs" dxfId="218" priority="5" operator="between">
      <formula>0.19</formula>
      <formula>0</formula>
    </cfRule>
    <cfRule type="cellIs" dxfId="217" priority="6" operator="between">
      <formula>0.49</formula>
      <formula>0.2</formula>
    </cfRule>
    <cfRule type="cellIs" dxfId="216" priority="7" operator="between">
      <formula>0.89</formula>
      <formula>0.5</formula>
    </cfRule>
  </conditionalFormatting>
  <conditionalFormatting sqref="S17">
    <cfRule type="cellIs" dxfId="215" priority="4" operator="between">
      <formula>1</formula>
      <formula>0.9</formula>
    </cfRule>
  </conditionalFormatting>
  <conditionalFormatting sqref="S17">
    <cfRule type="cellIs" dxfId="214" priority="1" operator="between">
      <formula>0.19</formula>
      <formula>0</formula>
    </cfRule>
    <cfRule type="cellIs" dxfId="213" priority="2" operator="between">
      <formula>0.49</formula>
      <formula>0.2</formula>
    </cfRule>
    <cfRule type="cellIs" dxfId="212" priority="3" operator="between">
      <formula>0.89</formula>
      <formula>0.5</formula>
    </cfRule>
  </conditionalFormatting>
  <dataValidations count="1">
    <dataValidation type="list" allowBlank="1" showInputMessage="1" showErrorMessage="1" sqref="C9:C16">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[12]Información!#REF!</xm:f>
          </x14:formula1>
          <xm:sqref>J18:L196 O18:O196 B9:B196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33"/>
  <sheetViews>
    <sheetView topLeftCell="E1" zoomScale="70" zoomScaleNormal="70" workbookViewId="0">
      <pane ySplit="8" topLeftCell="A9" activePane="bottomLeft" state="frozen"/>
      <selection activeCell="A10" sqref="A10"/>
      <selection pane="bottomLeft" activeCell="B1" sqref="B1:W4"/>
    </sheetView>
  </sheetViews>
  <sheetFormatPr baseColWidth="10" defaultColWidth="17.5703125" defaultRowHeight="15.75" x14ac:dyDescent="0.2"/>
  <cols>
    <col min="1" max="1" width="8.28515625" style="738" customWidth="1"/>
    <col min="2" max="2" width="12.28515625" style="782" hidden="1" customWidth="1"/>
    <col min="3" max="3" width="38" style="782" hidden="1" customWidth="1"/>
    <col min="4" max="4" width="53.42578125" style="782" customWidth="1"/>
    <col min="5" max="5" width="49.42578125" style="782" customWidth="1"/>
    <col min="6" max="6" width="25.28515625" style="782" customWidth="1"/>
    <col min="7" max="7" width="7.85546875" style="782" customWidth="1"/>
    <col min="8" max="8" width="34.42578125" style="782" customWidth="1"/>
    <col min="9" max="9" width="25.28515625" style="738" hidden="1" customWidth="1"/>
    <col min="10" max="10" width="19.42578125" style="738" customWidth="1"/>
    <col min="11" max="11" width="22.140625" style="738" customWidth="1"/>
    <col min="12" max="12" width="25" style="738" customWidth="1"/>
    <col min="13" max="13" width="19.42578125" style="738" customWidth="1"/>
    <col min="14" max="14" width="18.140625" style="738" customWidth="1"/>
    <col min="15" max="15" width="16" style="738" customWidth="1"/>
    <col min="16" max="16" width="20.5703125" style="738" customWidth="1"/>
    <col min="17" max="17" width="12.140625" style="738" customWidth="1"/>
    <col min="18" max="18" width="36.42578125" style="738" customWidth="1"/>
    <col min="19" max="19" width="19" style="738" customWidth="1"/>
    <col min="20" max="20" width="20.42578125" style="738" customWidth="1"/>
    <col min="21" max="21" width="47.140625" style="738" hidden="1" customWidth="1"/>
    <col min="22" max="22" width="96" style="738" customWidth="1"/>
    <col min="23" max="23" width="47.5703125" style="738" customWidth="1"/>
    <col min="24" max="25" width="17.5703125" style="738" customWidth="1"/>
    <col min="26" max="26" width="20.7109375" style="738" customWidth="1"/>
    <col min="27" max="16384" width="17.5703125" style="738"/>
  </cols>
  <sheetData>
    <row r="1" spans="1:23" ht="15.75" customHeight="1" x14ac:dyDescent="0.2">
      <c r="B1" s="1921" t="s">
        <v>2400</v>
      </c>
      <c r="C1" s="1922"/>
      <c r="D1" s="1922"/>
      <c r="E1" s="1922"/>
      <c r="F1" s="1922"/>
      <c r="G1" s="1922"/>
      <c r="H1" s="1922"/>
      <c r="I1" s="1922"/>
      <c r="J1" s="1922"/>
      <c r="K1" s="1922"/>
      <c r="L1" s="1922"/>
      <c r="M1" s="1922"/>
      <c r="N1" s="1922"/>
      <c r="O1" s="1922"/>
      <c r="P1" s="1922"/>
      <c r="Q1" s="1922"/>
      <c r="R1" s="1922"/>
      <c r="S1" s="1922"/>
      <c r="T1" s="1922"/>
      <c r="U1" s="1922"/>
      <c r="V1" s="1922"/>
      <c r="W1" s="1922"/>
    </row>
    <row r="2" spans="1:23" ht="15.75" customHeight="1" x14ac:dyDescent="0.2">
      <c r="B2" s="1921"/>
      <c r="C2" s="1922"/>
      <c r="D2" s="1922"/>
      <c r="E2" s="1922"/>
      <c r="F2" s="1922"/>
      <c r="G2" s="1922"/>
      <c r="H2" s="1922"/>
      <c r="I2" s="1922"/>
      <c r="J2" s="1922"/>
      <c r="K2" s="1922"/>
      <c r="L2" s="1922"/>
      <c r="M2" s="1922"/>
      <c r="N2" s="1922"/>
      <c r="O2" s="1922"/>
      <c r="P2" s="1922"/>
      <c r="Q2" s="1922"/>
      <c r="R2" s="1922"/>
      <c r="S2" s="1922"/>
      <c r="T2" s="1922"/>
      <c r="U2" s="1922"/>
      <c r="V2" s="1922"/>
      <c r="W2" s="1922"/>
    </row>
    <row r="3" spans="1:23" ht="15.75" customHeight="1" x14ac:dyDescent="0.2">
      <c r="B3" s="1921"/>
      <c r="C3" s="1922"/>
      <c r="D3" s="1922"/>
      <c r="E3" s="1922"/>
      <c r="F3" s="1922"/>
      <c r="G3" s="1922"/>
      <c r="H3" s="1922"/>
      <c r="I3" s="1922"/>
      <c r="J3" s="1922"/>
      <c r="K3" s="1922"/>
      <c r="L3" s="1922"/>
      <c r="M3" s="1922"/>
      <c r="N3" s="1922"/>
      <c r="O3" s="1922"/>
      <c r="P3" s="1922"/>
      <c r="Q3" s="1922"/>
      <c r="R3" s="1922"/>
      <c r="S3" s="1922"/>
      <c r="T3" s="1922"/>
      <c r="U3" s="1922"/>
      <c r="V3" s="1922"/>
      <c r="W3" s="1922"/>
    </row>
    <row r="4" spans="1:23" ht="15.75" customHeight="1" x14ac:dyDescent="0.2">
      <c r="B4" s="1921"/>
      <c r="C4" s="1922"/>
      <c r="D4" s="1922"/>
      <c r="E4" s="1922"/>
      <c r="F4" s="1922"/>
      <c r="G4" s="1922"/>
      <c r="H4" s="1922"/>
      <c r="I4" s="1922"/>
      <c r="J4" s="1922"/>
      <c r="K4" s="1922"/>
      <c r="L4" s="1922"/>
      <c r="M4" s="1922"/>
      <c r="N4" s="1922"/>
      <c r="O4" s="1922"/>
      <c r="P4" s="1922"/>
      <c r="Q4" s="1922"/>
      <c r="R4" s="1922"/>
      <c r="S4" s="1922"/>
      <c r="T4" s="1922"/>
      <c r="U4" s="1922"/>
      <c r="V4" s="1922"/>
      <c r="W4" s="1922"/>
    </row>
    <row r="5" spans="1:23" ht="19.5" customHeight="1" x14ac:dyDescent="0.2">
      <c r="B5" s="1923" t="s">
        <v>70</v>
      </c>
      <c r="C5" s="1923"/>
      <c r="D5" s="1923"/>
      <c r="E5" s="1923"/>
      <c r="F5" s="1923"/>
      <c r="G5" s="976"/>
      <c r="H5" s="924" t="s">
        <v>69</v>
      </c>
      <c r="I5" s="924">
        <v>1</v>
      </c>
      <c r="J5" s="1923" t="s">
        <v>1540</v>
      </c>
      <c r="K5" s="1923"/>
      <c r="L5" s="1923"/>
      <c r="M5" s="1923"/>
      <c r="N5" s="1923"/>
      <c r="O5" s="1923"/>
      <c r="P5" s="1923"/>
      <c r="Q5" s="1923"/>
      <c r="R5" s="1923"/>
      <c r="S5" s="1923"/>
      <c r="T5" s="1923"/>
      <c r="U5" s="1923"/>
      <c r="V5" s="1923"/>
      <c r="W5" s="1923"/>
    </row>
    <row r="6" spans="1:23" ht="19.5" customHeight="1" x14ac:dyDescent="0.2">
      <c r="A6" s="1924" t="s">
        <v>67</v>
      </c>
      <c r="B6" s="1925"/>
      <c r="C6" s="1925"/>
      <c r="D6" s="1925"/>
      <c r="E6" s="1925"/>
      <c r="F6" s="1925"/>
      <c r="G6" s="1925"/>
      <c r="H6" s="1925"/>
      <c r="I6" s="1925"/>
      <c r="J6" s="1925"/>
      <c r="K6" s="1925"/>
      <c r="L6" s="1925"/>
      <c r="M6" s="1925"/>
      <c r="N6" s="1925"/>
      <c r="O6" s="1925"/>
      <c r="P6" s="1925"/>
      <c r="Q6" s="1925"/>
      <c r="R6" s="1925"/>
      <c r="S6" s="1925"/>
      <c r="T6" s="1925"/>
      <c r="U6" s="1925"/>
      <c r="V6" s="1926"/>
      <c r="W6" s="924"/>
    </row>
    <row r="7" spans="1:23" ht="15.75" customHeight="1" x14ac:dyDescent="0.2">
      <c r="A7" s="1927" t="s">
        <v>66</v>
      </c>
      <c r="B7" s="1928"/>
      <c r="C7" s="740" t="s">
        <v>1401</v>
      </c>
      <c r="D7" s="1927" t="s">
        <v>64</v>
      </c>
      <c r="E7" s="1928"/>
      <c r="F7" s="740" t="s">
        <v>1400</v>
      </c>
      <c r="G7" s="1096"/>
      <c r="H7" s="1927" t="s">
        <v>2</v>
      </c>
      <c r="I7" s="1928"/>
      <c r="J7" s="1929" t="s">
        <v>2048</v>
      </c>
      <c r="K7" s="1930"/>
      <c r="L7" s="741"/>
      <c r="M7" s="741"/>
      <c r="N7" s="741"/>
      <c r="O7" s="741"/>
      <c r="P7" s="741"/>
      <c r="Q7" s="741"/>
      <c r="R7" s="741"/>
      <c r="S7" s="741"/>
      <c r="T7" s="741"/>
      <c r="U7" s="741"/>
      <c r="V7" s="742"/>
      <c r="W7" s="743"/>
    </row>
    <row r="8" spans="1:23" ht="56.25" customHeight="1" x14ac:dyDescent="0.2">
      <c r="B8" s="744" t="s">
        <v>61</v>
      </c>
      <c r="C8" s="744" t="s">
        <v>71</v>
      </c>
      <c r="D8" s="744" t="s">
        <v>60</v>
      </c>
      <c r="E8" s="744" t="s">
        <v>59</v>
      </c>
      <c r="F8" s="744" t="s">
        <v>58</v>
      </c>
      <c r="G8" s="744" t="s">
        <v>1341</v>
      </c>
      <c r="H8" s="744" t="s">
        <v>57</v>
      </c>
      <c r="I8" s="744" t="s">
        <v>1541</v>
      </c>
      <c r="J8" s="744" t="s">
        <v>56</v>
      </c>
      <c r="K8" s="744" t="s">
        <v>55</v>
      </c>
      <c r="L8" s="744" t="s">
        <v>54</v>
      </c>
      <c r="M8" s="744" t="s">
        <v>53</v>
      </c>
      <c r="N8" s="744" t="s">
        <v>52</v>
      </c>
      <c r="O8" s="744" t="s">
        <v>51</v>
      </c>
      <c r="P8" s="744" t="s">
        <v>50</v>
      </c>
      <c r="Q8" s="744" t="s">
        <v>49</v>
      </c>
      <c r="R8" s="744" t="s">
        <v>48</v>
      </c>
      <c r="S8" s="744" t="s">
        <v>47</v>
      </c>
      <c r="T8" s="709" t="s">
        <v>46</v>
      </c>
      <c r="U8" s="709" t="s">
        <v>45</v>
      </c>
      <c r="V8" s="709" t="s">
        <v>44</v>
      </c>
      <c r="W8" s="841" t="s">
        <v>43</v>
      </c>
    </row>
    <row r="9" spans="1:23" ht="39.6" customHeight="1" x14ac:dyDescent="0.2">
      <c r="A9" s="2051">
        <v>1</v>
      </c>
      <c r="B9" s="2068" t="s">
        <v>1426</v>
      </c>
      <c r="C9" s="2054" t="s">
        <v>30</v>
      </c>
      <c r="D9" s="2070" t="s">
        <v>2083</v>
      </c>
      <c r="E9" s="2077" t="s">
        <v>2084</v>
      </c>
      <c r="F9" s="2077" t="s">
        <v>2085</v>
      </c>
      <c r="G9" s="699">
        <v>1</v>
      </c>
      <c r="H9" s="698" t="s">
        <v>2086</v>
      </c>
      <c r="I9" s="690" t="s">
        <v>2087</v>
      </c>
      <c r="J9" s="688">
        <v>1</v>
      </c>
      <c r="K9" s="933">
        <v>43101</v>
      </c>
      <c r="L9" s="934">
        <v>43555</v>
      </c>
      <c r="M9" s="942">
        <f t="shared" ref="M9:M31" si="0">(+L9-K9)/7</f>
        <v>64.857142857142861</v>
      </c>
      <c r="N9" s="943">
        <v>43810</v>
      </c>
      <c r="O9" s="944">
        <f>(N9-K9)/7-M9</f>
        <v>36.428571428571431</v>
      </c>
      <c r="P9" s="945" t="str">
        <f ca="1">IF((L9-TODAY())/7&gt;=M9/4,"En tiempo","Alerta")</f>
        <v>Alerta</v>
      </c>
      <c r="Q9" s="946">
        <v>0</v>
      </c>
      <c r="R9" s="947">
        <f>IF(Q9/J9=1,1,+Q9/J9)</f>
        <v>0</v>
      </c>
      <c r="S9" s="943">
        <f ca="1">TODAY()</f>
        <v>43865</v>
      </c>
      <c r="T9" s="948" t="str">
        <f>IF(N9&lt;=L9,"Cumple","Incumple")</f>
        <v>Incumple</v>
      </c>
      <c r="U9" s="756"/>
      <c r="V9" s="2074" t="s">
        <v>2202</v>
      </c>
      <c r="W9" s="831"/>
    </row>
    <row r="10" spans="1:23" ht="48" customHeight="1" x14ac:dyDescent="0.2">
      <c r="A10" s="2052"/>
      <c r="B10" s="1775"/>
      <c r="C10" s="2055"/>
      <c r="D10" s="2070"/>
      <c r="E10" s="2077"/>
      <c r="F10" s="2077"/>
      <c r="G10" s="699">
        <v>2</v>
      </c>
      <c r="H10" s="698" t="s">
        <v>2088</v>
      </c>
      <c r="I10" s="690" t="s">
        <v>2089</v>
      </c>
      <c r="J10" s="688">
        <v>1</v>
      </c>
      <c r="K10" s="933">
        <v>43102</v>
      </c>
      <c r="L10" s="934">
        <v>43556</v>
      </c>
      <c r="M10" s="942">
        <f t="shared" si="0"/>
        <v>64.857142857142861</v>
      </c>
      <c r="N10" s="943">
        <v>43810</v>
      </c>
      <c r="O10" s="944">
        <f t="shared" ref="O10:O16" si="1">(N10-K10)/7-M10</f>
        <v>36.285714285714278</v>
      </c>
      <c r="P10" s="945" t="str">
        <f t="shared" ref="P10:P16" ca="1" si="2">IF((L10-TODAY())/7&gt;=M10/4,"En tiempo","Alerta")</f>
        <v>Alerta</v>
      </c>
      <c r="Q10" s="946">
        <v>0</v>
      </c>
      <c r="R10" s="947">
        <f t="shared" ref="R10:R31" si="3">IF(Q10/J10=1,1,+Q10/J10)</f>
        <v>0</v>
      </c>
      <c r="S10" s="943"/>
      <c r="T10" s="948" t="str">
        <f t="shared" ref="T10:T31" si="4">IF(N10&lt;=L10,"Cumple","Incumple")</f>
        <v>Incumple</v>
      </c>
      <c r="U10" s="763"/>
      <c r="V10" s="2075"/>
      <c r="W10" s="753"/>
    </row>
    <row r="11" spans="1:23" ht="33" customHeight="1" x14ac:dyDescent="0.2">
      <c r="A11" s="2052"/>
      <c r="B11" s="1775"/>
      <c r="C11" s="2055"/>
      <c r="D11" s="2070"/>
      <c r="E11" s="2077"/>
      <c r="F11" s="2077"/>
      <c r="G11" s="699">
        <v>3</v>
      </c>
      <c r="H11" s="690" t="s">
        <v>2090</v>
      </c>
      <c r="I11" s="690" t="s">
        <v>2091</v>
      </c>
      <c r="J11" s="930">
        <v>1</v>
      </c>
      <c r="K11" s="933">
        <v>43103</v>
      </c>
      <c r="L11" s="934">
        <v>43557</v>
      </c>
      <c r="M11" s="942">
        <f t="shared" si="0"/>
        <v>64.857142857142861</v>
      </c>
      <c r="N11" s="943">
        <v>43810</v>
      </c>
      <c r="O11" s="944">
        <f t="shared" si="1"/>
        <v>36.142857142857139</v>
      </c>
      <c r="P11" s="945" t="str">
        <f t="shared" ca="1" si="2"/>
        <v>Alerta</v>
      </c>
      <c r="Q11" s="946">
        <v>0</v>
      </c>
      <c r="R11" s="947">
        <f t="shared" si="3"/>
        <v>0</v>
      </c>
      <c r="S11" s="943"/>
      <c r="T11" s="948" t="str">
        <f t="shared" si="4"/>
        <v>Incumple</v>
      </c>
      <c r="U11" s="763"/>
      <c r="V11" s="2075"/>
      <c r="W11" s="753"/>
    </row>
    <row r="12" spans="1:23" ht="40.5" customHeight="1" x14ac:dyDescent="0.2">
      <c r="A12" s="2052"/>
      <c r="B12" s="1775"/>
      <c r="C12" s="2055"/>
      <c r="D12" s="2070"/>
      <c r="E12" s="2077"/>
      <c r="F12" s="2077"/>
      <c r="G12" s="699">
        <v>4</v>
      </c>
      <c r="H12" s="690" t="s">
        <v>2092</v>
      </c>
      <c r="I12" s="690" t="s">
        <v>2093</v>
      </c>
      <c r="J12" s="930">
        <v>1</v>
      </c>
      <c r="K12" s="933"/>
      <c r="L12" s="934"/>
      <c r="M12" s="942">
        <f t="shared" si="0"/>
        <v>0</v>
      </c>
      <c r="N12" s="943">
        <v>43810</v>
      </c>
      <c r="O12" s="944">
        <f t="shared" si="1"/>
        <v>6258.5714285714284</v>
      </c>
      <c r="P12" s="945" t="str">
        <f t="shared" ca="1" si="2"/>
        <v>Alerta</v>
      </c>
      <c r="Q12" s="946">
        <v>0</v>
      </c>
      <c r="R12" s="947">
        <f t="shared" si="3"/>
        <v>0</v>
      </c>
      <c r="S12" s="943"/>
      <c r="T12" s="948" t="str">
        <f t="shared" si="4"/>
        <v>Incumple</v>
      </c>
      <c r="U12" s="763"/>
      <c r="V12" s="2075"/>
      <c r="W12" s="753"/>
    </row>
    <row r="13" spans="1:23" ht="80.25" customHeight="1" x14ac:dyDescent="0.2">
      <c r="A13" s="2053"/>
      <c r="B13" s="2069"/>
      <c r="C13" s="2056"/>
      <c r="D13" s="2070"/>
      <c r="E13" s="2077"/>
      <c r="F13" s="2077"/>
      <c r="G13" s="699">
        <v>5</v>
      </c>
      <c r="H13" s="690" t="s">
        <v>2094</v>
      </c>
      <c r="I13" s="690" t="s">
        <v>2095</v>
      </c>
      <c r="J13" s="931">
        <v>1</v>
      </c>
      <c r="K13" s="935">
        <v>43104</v>
      </c>
      <c r="L13" s="936">
        <v>43558</v>
      </c>
      <c r="M13" s="942">
        <f t="shared" si="0"/>
        <v>64.857142857142861</v>
      </c>
      <c r="N13" s="943">
        <v>43810</v>
      </c>
      <c r="O13" s="944">
        <f t="shared" si="1"/>
        <v>36</v>
      </c>
      <c r="P13" s="945" t="str">
        <f t="shared" ca="1" si="2"/>
        <v>Alerta</v>
      </c>
      <c r="Q13" s="946">
        <v>0</v>
      </c>
      <c r="R13" s="947">
        <f t="shared" si="3"/>
        <v>0</v>
      </c>
      <c r="S13" s="943"/>
      <c r="T13" s="948" t="str">
        <f t="shared" si="4"/>
        <v>Incumple</v>
      </c>
      <c r="U13" s="763"/>
      <c r="V13" s="2076"/>
      <c r="W13" s="753"/>
    </row>
    <row r="14" spans="1:23" ht="99" customHeight="1" x14ac:dyDescent="0.2">
      <c r="A14" s="2051">
        <v>2</v>
      </c>
      <c r="B14" s="2054" t="s">
        <v>1426</v>
      </c>
      <c r="C14" s="2054" t="s">
        <v>30</v>
      </c>
      <c r="D14" s="2070" t="s">
        <v>2096</v>
      </c>
      <c r="E14" s="2070" t="s">
        <v>2097</v>
      </c>
      <c r="F14" s="2070" t="s">
        <v>2098</v>
      </c>
      <c r="G14" s="699">
        <v>6</v>
      </c>
      <c r="H14" s="927" t="s">
        <v>2099</v>
      </c>
      <c r="I14" s="690" t="s">
        <v>2100</v>
      </c>
      <c r="J14" s="930">
        <v>1</v>
      </c>
      <c r="K14" s="933">
        <v>43591</v>
      </c>
      <c r="L14" s="934">
        <v>43651</v>
      </c>
      <c r="M14" s="942">
        <f t="shared" si="0"/>
        <v>8.5714285714285712</v>
      </c>
      <c r="N14" s="943">
        <v>43810</v>
      </c>
      <c r="O14" s="944">
        <f t="shared" si="1"/>
        <v>22.714285714285715</v>
      </c>
      <c r="P14" s="945" t="str">
        <f t="shared" ca="1" si="2"/>
        <v>Alerta</v>
      </c>
      <c r="Q14" s="946">
        <v>0</v>
      </c>
      <c r="R14" s="947">
        <f t="shared" si="3"/>
        <v>0</v>
      </c>
      <c r="S14" s="943"/>
      <c r="T14" s="948" t="str">
        <f t="shared" si="4"/>
        <v>Incumple</v>
      </c>
      <c r="U14" s="763"/>
      <c r="V14" s="2074" t="s">
        <v>2201</v>
      </c>
      <c r="W14" s="753"/>
    </row>
    <row r="15" spans="1:23" ht="55.5" customHeight="1" x14ac:dyDescent="0.2">
      <c r="A15" s="2052"/>
      <c r="B15" s="2055"/>
      <c r="C15" s="2055"/>
      <c r="D15" s="2070"/>
      <c r="E15" s="2070"/>
      <c r="F15" s="2070"/>
      <c r="G15" s="699">
        <v>7</v>
      </c>
      <c r="H15" s="690" t="s">
        <v>2101</v>
      </c>
      <c r="I15" s="690" t="s">
        <v>2102</v>
      </c>
      <c r="J15" s="930">
        <v>1</v>
      </c>
      <c r="K15" s="933">
        <v>43591</v>
      </c>
      <c r="L15" s="934">
        <v>43651</v>
      </c>
      <c r="M15" s="942">
        <f t="shared" si="0"/>
        <v>8.5714285714285712</v>
      </c>
      <c r="N15" s="943">
        <v>43810</v>
      </c>
      <c r="O15" s="944">
        <f t="shared" si="1"/>
        <v>22.714285714285715</v>
      </c>
      <c r="P15" s="945" t="str">
        <f t="shared" ca="1" si="2"/>
        <v>Alerta</v>
      </c>
      <c r="Q15" s="946">
        <v>0</v>
      </c>
      <c r="R15" s="947">
        <f t="shared" si="3"/>
        <v>0</v>
      </c>
      <c r="S15" s="943"/>
      <c r="T15" s="948" t="str">
        <f t="shared" si="4"/>
        <v>Incumple</v>
      </c>
      <c r="U15" s="763"/>
      <c r="V15" s="2075"/>
      <c r="W15" s="753"/>
    </row>
    <row r="16" spans="1:23" ht="62.25" customHeight="1" x14ac:dyDescent="0.2">
      <c r="A16" s="2053"/>
      <c r="B16" s="2056"/>
      <c r="C16" s="2056"/>
      <c r="D16" s="2070"/>
      <c r="E16" s="2070"/>
      <c r="F16" s="2070"/>
      <c r="G16" s="699">
        <v>8</v>
      </c>
      <c r="H16" s="927" t="s">
        <v>2103</v>
      </c>
      <c r="I16" s="690" t="s">
        <v>2104</v>
      </c>
      <c r="J16" s="930">
        <v>1</v>
      </c>
      <c r="K16" s="933">
        <v>43591</v>
      </c>
      <c r="L16" s="934">
        <v>43651</v>
      </c>
      <c r="M16" s="942">
        <f t="shared" si="0"/>
        <v>8.5714285714285712</v>
      </c>
      <c r="N16" s="943">
        <v>43810</v>
      </c>
      <c r="O16" s="944">
        <f t="shared" si="1"/>
        <v>22.714285714285715</v>
      </c>
      <c r="P16" s="945" t="str">
        <f t="shared" ca="1" si="2"/>
        <v>Alerta</v>
      </c>
      <c r="Q16" s="946">
        <v>0</v>
      </c>
      <c r="R16" s="947">
        <f t="shared" si="3"/>
        <v>0</v>
      </c>
      <c r="S16" s="943"/>
      <c r="T16" s="948" t="str">
        <f t="shared" si="4"/>
        <v>Incumple</v>
      </c>
      <c r="U16" s="763"/>
      <c r="V16" s="2076"/>
      <c r="W16" s="753"/>
    </row>
    <row r="17" spans="1:23" ht="56.25" customHeight="1" x14ac:dyDescent="0.2">
      <c r="A17" s="2051"/>
      <c r="B17" s="2065" t="s">
        <v>1426</v>
      </c>
      <c r="C17" s="2060" t="s">
        <v>30</v>
      </c>
      <c r="D17" s="2070" t="s">
        <v>2105</v>
      </c>
      <c r="E17" s="2070" t="s">
        <v>2106</v>
      </c>
      <c r="F17" s="2070" t="s">
        <v>2107</v>
      </c>
      <c r="G17" s="699">
        <v>9</v>
      </c>
      <c r="H17" s="927" t="s">
        <v>2246</v>
      </c>
      <c r="I17" s="690" t="s">
        <v>2108</v>
      </c>
      <c r="J17" s="930">
        <v>1</v>
      </c>
      <c r="K17" s="933">
        <v>43527</v>
      </c>
      <c r="L17" s="934">
        <v>43619</v>
      </c>
      <c r="M17" s="942">
        <f t="shared" si="0"/>
        <v>13.142857142857142</v>
      </c>
      <c r="N17" s="943">
        <v>43810</v>
      </c>
      <c r="O17" s="944">
        <f t="shared" ref="O17:O31" si="5">(N17-K17)/7-M17</f>
        <v>27.285714285714288</v>
      </c>
      <c r="P17" s="945" t="str">
        <f t="shared" ref="P17:P31" ca="1" si="6">IF((L17-TODAY())/7&gt;=M17/4,"En tiempo","Alerta")</f>
        <v>Alerta</v>
      </c>
      <c r="Q17" s="946">
        <v>0.5</v>
      </c>
      <c r="R17" s="947">
        <f t="shared" si="3"/>
        <v>0.5</v>
      </c>
      <c r="S17" s="950"/>
      <c r="T17" s="948" t="str">
        <f t="shared" si="4"/>
        <v>Incumple</v>
      </c>
      <c r="U17" s="929"/>
      <c r="V17" s="1243" t="s">
        <v>2203</v>
      </c>
      <c r="W17" s="745"/>
    </row>
    <row r="18" spans="1:23" ht="47.25" customHeight="1" x14ac:dyDescent="0.25">
      <c r="A18" s="2052"/>
      <c r="B18" s="2066"/>
      <c r="C18" s="2061"/>
      <c r="D18" s="2070"/>
      <c r="E18" s="2070"/>
      <c r="F18" s="2070"/>
      <c r="G18" s="699">
        <v>10</v>
      </c>
      <c r="H18" s="927" t="s">
        <v>2109</v>
      </c>
      <c r="I18" s="690" t="s">
        <v>2110</v>
      </c>
      <c r="J18" s="930">
        <v>1</v>
      </c>
      <c r="K18" s="933">
        <v>43109</v>
      </c>
      <c r="L18" s="934">
        <v>43563</v>
      </c>
      <c r="M18" s="942">
        <f t="shared" si="0"/>
        <v>64.857142857142861</v>
      </c>
      <c r="N18" s="943">
        <v>43810</v>
      </c>
      <c r="O18" s="944">
        <f t="shared" si="5"/>
        <v>35.285714285714278</v>
      </c>
      <c r="P18" s="945" t="str">
        <f t="shared" ca="1" si="6"/>
        <v>Alerta</v>
      </c>
      <c r="Q18" s="946">
        <v>0</v>
      </c>
      <c r="R18" s="947">
        <f t="shared" si="3"/>
        <v>0</v>
      </c>
      <c r="S18" s="949"/>
      <c r="T18" s="948" t="str">
        <f t="shared" si="4"/>
        <v>Incumple</v>
      </c>
      <c r="U18" s="928"/>
      <c r="V18" s="1243"/>
      <c r="W18" s="745"/>
    </row>
    <row r="19" spans="1:23" ht="43.5" customHeight="1" x14ac:dyDescent="0.25">
      <c r="A19" s="2052"/>
      <c r="B19" s="2066"/>
      <c r="C19" s="2061"/>
      <c r="D19" s="2070"/>
      <c r="E19" s="2070"/>
      <c r="F19" s="2070"/>
      <c r="G19" s="699">
        <v>11</v>
      </c>
      <c r="H19" s="927" t="s">
        <v>2111</v>
      </c>
      <c r="I19" s="690" t="s">
        <v>2112</v>
      </c>
      <c r="J19" s="930">
        <v>1</v>
      </c>
      <c r="K19" s="933">
        <v>43591</v>
      </c>
      <c r="L19" s="933">
        <v>43768</v>
      </c>
      <c r="M19" s="942">
        <f t="shared" si="0"/>
        <v>25.285714285714285</v>
      </c>
      <c r="N19" s="943">
        <v>43810</v>
      </c>
      <c r="O19" s="944">
        <f t="shared" si="5"/>
        <v>6</v>
      </c>
      <c r="P19" s="945" t="str">
        <f t="shared" ca="1" si="6"/>
        <v>Alerta</v>
      </c>
      <c r="Q19" s="946">
        <v>0</v>
      </c>
      <c r="R19" s="947">
        <f t="shared" si="3"/>
        <v>0</v>
      </c>
      <c r="S19" s="949"/>
      <c r="T19" s="948" t="str">
        <f t="shared" si="4"/>
        <v>Incumple</v>
      </c>
      <c r="U19" s="928"/>
      <c r="V19" s="1243"/>
      <c r="W19" s="745"/>
    </row>
    <row r="20" spans="1:23" ht="35.25" customHeight="1" x14ac:dyDescent="0.25">
      <c r="A20" s="2052"/>
      <c r="B20" s="2066"/>
      <c r="C20" s="2061"/>
      <c r="D20" s="2070"/>
      <c r="E20" s="2070"/>
      <c r="F20" s="2070"/>
      <c r="G20" s="699">
        <v>12</v>
      </c>
      <c r="H20" s="927" t="s">
        <v>2113</v>
      </c>
      <c r="I20" s="690" t="s">
        <v>2114</v>
      </c>
      <c r="J20" s="930">
        <v>1</v>
      </c>
      <c r="K20" s="933">
        <v>43110</v>
      </c>
      <c r="L20" s="934">
        <v>43564</v>
      </c>
      <c r="M20" s="942">
        <f t="shared" si="0"/>
        <v>64.857142857142861</v>
      </c>
      <c r="N20" s="943">
        <v>43810</v>
      </c>
      <c r="O20" s="944">
        <f t="shared" si="5"/>
        <v>35.142857142857139</v>
      </c>
      <c r="P20" s="945" t="str">
        <f t="shared" ca="1" si="6"/>
        <v>Alerta</v>
      </c>
      <c r="Q20" s="946">
        <v>0</v>
      </c>
      <c r="R20" s="947">
        <f t="shared" si="3"/>
        <v>0</v>
      </c>
      <c r="S20" s="949"/>
      <c r="T20" s="948" t="str">
        <f t="shared" si="4"/>
        <v>Incumple</v>
      </c>
      <c r="U20" s="928"/>
      <c r="V20" s="1243"/>
      <c r="W20" s="745"/>
    </row>
    <row r="21" spans="1:23" ht="57" customHeight="1" x14ac:dyDescent="0.25">
      <c r="A21" s="2053"/>
      <c r="B21" s="2067"/>
      <c r="C21" s="2064"/>
      <c r="D21" s="2070"/>
      <c r="E21" s="2070"/>
      <c r="F21" s="2070"/>
      <c r="G21" s="699">
        <v>13</v>
      </c>
      <c r="H21" s="690" t="s">
        <v>2115</v>
      </c>
      <c r="I21" s="690" t="s">
        <v>2116</v>
      </c>
      <c r="J21" s="930">
        <v>1</v>
      </c>
      <c r="K21" s="933">
        <v>43591</v>
      </c>
      <c r="L21" s="934">
        <v>43956</v>
      </c>
      <c r="M21" s="942">
        <f t="shared" si="0"/>
        <v>52.142857142857146</v>
      </c>
      <c r="N21" s="943">
        <v>43810</v>
      </c>
      <c r="O21" s="944">
        <f t="shared" si="5"/>
        <v>-20.857142857142861</v>
      </c>
      <c r="P21" s="945" t="str">
        <f t="shared" ca="1" si="6"/>
        <v>Alerta</v>
      </c>
      <c r="Q21" s="946">
        <v>0</v>
      </c>
      <c r="R21" s="947">
        <f t="shared" si="3"/>
        <v>0</v>
      </c>
      <c r="S21" s="949"/>
      <c r="T21" s="948" t="str">
        <f t="shared" si="4"/>
        <v>Cumple</v>
      </c>
      <c r="U21" s="928"/>
      <c r="V21" s="1243"/>
      <c r="W21" s="745"/>
    </row>
    <row r="22" spans="1:23" ht="138" customHeight="1" x14ac:dyDescent="0.2">
      <c r="A22" s="2051"/>
      <c r="B22" s="2057" t="s">
        <v>1426</v>
      </c>
      <c r="C22" s="2054" t="s">
        <v>30</v>
      </c>
      <c r="D22" s="2070" t="s">
        <v>2117</v>
      </c>
      <c r="E22" s="2070" t="s">
        <v>2118</v>
      </c>
      <c r="F22" s="2070" t="s">
        <v>2119</v>
      </c>
      <c r="G22" s="699">
        <v>14</v>
      </c>
      <c r="H22" s="927" t="s">
        <v>2120</v>
      </c>
      <c r="I22" s="690" t="s">
        <v>2121</v>
      </c>
      <c r="J22" s="930">
        <v>1</v>
      </c>
      <c r="K22" s="933">
        <v>43591</v>
      </c>
      <c r="L22" s="933">
        <v>43615</v>
      </c>
      <c r="M22" s="942">
        <f t="shared" si="0"/>
        <v>3.4285714285714284</v>
      </c>
      <c r="N22" s="943">
        <v>43810</v>
      </c>
      <c r="O22" s="944">
        <f t="shared" si="5"/>
        <v>27.857142857142858</v>
      </c>
      <c r="P22" s="945" t="str">
        <f t="shared" ca="1" si="6"/>
        <v>Alerta</v>
      </c>
      <c r="Q22" s="946">
        <v>0.8</v>
      </c>
      <c r="R22" s="947">
        <f t="shared" si="3"/>
        <v>0.8</v>
      </c>
      <c r="S22" s="766"/>
      <c r="T22" s="948" t="str">
        <f t="shared" si="4"/>
        <v>Incumple</v>
      </c>
      <c r="U22" s="745"/>
      <c r="V22" s="1244" t="s">
        <v>2204</v>
      </c>
      <c r="W22" s="745"/>
    </row>
    <row r="23" spans="1:23" ht="56.25" customHeight="1" x14ac:dyDescent="0.2">
      <c r="A23" s="2052"/>
      <c r="B23" s="2058"/>
      <c r="C23" s="2055"/>
      <c r="D23" s="2070"/>
      <c r="E23" s="2070"/>
      <c r="F23" s="2070"/>
      <c r="G23" s="699">
        <v>15</v>
      </c>
      <c r="H23" s="927" t="s">
        <v>2122</v>
      </c>
      <c r="I23" s="690" t="s">
        <v>2123</v>
      </c>
      <c r="J23" s="930">
        <v>1</v>
      </c>
      <c r="K23" s="933">
        <v>43591</v>
      </c>
      <c r="L23" s="933">
        <v>43956</v>
      </c>
      <c r="M23" s="942">
        <f t="shared" si="0"/>
        <v>52.142857142857146</v>
      </c>
      <c r="N23" s="943">
        <v>43810</v>
      </c>
      <c r="O23" s="944">
        <f t="shared" si="5"/>
        <v>-20.857142857142861</v>
      </c>
      <c r="P23" s="945" t="str">
        <f t="shared" ca="1" si="6"/>
        <v>Alerta</v>
      </c>
      <c r="Q23" s="946">
        <v>0.5</v>
      </c>
      <c r="R23" s="947">
        <f t="shared" si="3"/>
        <v>0.5</v>
      </c>
      <c r="S23" s="766"/>
      <c r="T23" s="948" t="str">
        <f t="shared" si="4"/>
        <v>Cumple</v>
      </c>
      <c r="U23" s="745"/>
      <c r="V23" s="1244" t="s">
        <v>2316</v>
      </c>
      <c r="W23" s="745"/>
    </row>
    <row r="24" spans="1:23" ht="84.75" customHeight="1" x14ac:dyDescent="0.2">
      <c r="A24" s="2053"/>
      <c r="B24" s="2059"/>
      <c r="C24" s="2056"/>
      <c r="D24" s="2070"/>
      <c r="E24" s="2070"/>
      <c r="F24" s="2070"/>
      <c r="G24" s="699">
        <v>16</v>
      </c>
      <c r="H24" s="927" t="s">
        <v>2124</v>
      </c>
      <c r="I24" s="690" t="s">
        <v>2125</v>
      </c>
      <c r="J24" s="930">
        <v>2</v>
      </c>
      <c r="K24" s="933">
        <v>43591</v>
      </c>
      <c r="L24" s="933">
        <v>43956</v>
      </c>
      <c r="M24" s="942">
        <f t="shared" si="0"/>
        <v>52.142857142857146</v>
      </c>
      <c r="N24" s="943">
        <v>43810</v>
      </c>
      <c r="O24" s="944">
        <f t="shared" si="5"/>
        <v>-20.857142857142861</v>
      </c>
      <c r="P24" s="945" t="str">
        <f t="shared" ca="1" si="6"/>
        <v>Alerta</v>
      </c>
      <c r="Q24" s="946">
        <v>2</v>
      </c>
      <c r="R24" s="947">
        <f t="shared" si="3"/>
        <v>1</v>
      </c>
      <c r="S24" s="766"/>
      <c r="T24" s="948" t="str">
        <f t="shared" si="4"/>
        <v>Cumple</v>
      </c>
      <c r="U24" s="745"/>
      <c r="V24" s="1244" t="s">
        <v>2317</v>
      </c>
      <c r="W24" s="745"/>
    </row>
    <row r="25" spans="1:23" ht="108.75" customHeight="1" x14ac:dyDescent="0.2">
      <c r="A25" s="937"/>
      <c r="B25" s="938"/>
      <c r="C25" s="939"/>
      <c r="D25" s="1166" t="s">
        <v>2126</v>
      </c>
      <c r="E25" s="1170" t="s">
        <v>2127</v>
      </c>
      <c r="F25" s="1166" t="s">
        <v>2128</v>
      </c>
      <c r="G25" s="699">
        <v>17</v>
      </c>
      <c r="H25" s="927" t="s">
        <v>2147</v>
      </c>
      <c r="I25" s="690" t="s">
        <v>2148</v>
      </c>
      <c r="J25" s="930">
        <v>1</v>
      </c>
      <c r="K25" s="933">
        <v>43591</v>
      </c>
      <c r="L25" s="933">
        <v>43622</v>
      </c>
      <c r="M25" s="942">
        <f t="shared" si="0"/>
        <v>4.4285714285714288</v>
      </c>
      <c r="N25" s="943">
        <v>43810</v>
      </c>
      <c r="O25" s="944">
        <f t="shared" si="5"/>
        <v>26.857142857142854</v>
      </c>
      <c r="P25" s="945" t="str">
        <f t="shared" ca="1" si="6"/>
        <v>Alerta</v>
      </c>
      <c r="Q25" s="946">
        <v>0.5</v>
      </c>
      <c r="R25" s="947">
        <f t="shared" si="3"/>
        <v>0.5</v>
      </c>
      <c r="S25" s="766"/>
      <c r="T25" s="948" t="str">
        <f t="shared" si="4"/>
        <v>Incumple</v>
      </c>
      <c r="U25" s="745"/>
      <c r="V25" s="1245" t="s">
        <v>2318</v>
      </c>
      <c r="W25" s="745"/>
    </row>
    <row r="26" spans="1:23" ht="164.25" customHeight="1" x14ac:dyDescent="0.2">
      <c r="A26" s="2051"/>
      <c r="B26" s="2062"/>
      <c r="C26" s="2060" t="s">
        <v>30</v>
      </c>
      <c r="D26" s="2070" t="s">
        <v>2129</v>
      </c>
      <c r="E26" s="2070" t="s">
        <v>2130</v>
      </c>
      <c r="F26" s="2070" t="s">
        <v>2131</v>
      </c>
      <c r="G26" s="699">
        <v>19</v>
      </c>
      <c r="H26" s="690" t="s">
        <v>2132</v>
      </c>
      <c r="I26" s="690" t="s">
        <v>2133</v>
      </c>
      <c r="J26" s="930">
        <v>1</v>
      </c>
      <c r="K26" s="933">
        <v>43591</v>
      </c>
      <c r="L26" s="933">
        <v>43956</v>
      </c>
      <c r="M26" s="942">
        <f t="shared" si="0"/>
        <v>52.142857142857146</v>
      </c>
      <c r="N26" s="943">
        <v>43810</v>
      </c>
      <c r="O26" s="944">
        <f t="shared" si="5"/>
        <v>-20.857142857142861</v>
      </c>
      <c r="P26" s="945" t="str">
        <f t="shared" ca="1" si="6"/>
        <v>Alerta</v>
      </c>
      <c r="Q26" s="946">
        <v>0.2</v>
      </c>
      <c r="R26" s="947">
        <f t="shared" si="3"/>
        <v>0.2</v>
      </c>
      <c r="S26" s="766"/>
      <c r="T26" s="948" t="str">
        <f t="shared" si="4"/>
        <v>Cumple</v>
      </c>
      <c r="U26" s="745"/>
      <c r="V26" s="1245" t="s">
        <v>2319</v>
      </c>
      <c r="W26" s="745"/>
    </row>
    <row r="27" spans="1:23" ht="79.5" customHeight="1" x14ac:dyDescent="0.2">
      <c r="A27" s="2052"/>
      <c r="B27" s="2063"/>
      <c r="C27" s="2061"/>
      <c r="D27" s="2070"/>
      <c r="E27" s="2070"/>
      <c r="F27" s="2070"/>
      <c r="G27" s="699">
        <v>20</v>
      </c>
      <c r="H27" s="927" t="s">
        <v>2134</v>
      </c>
      <c r="I27" s="690" t="s">
        <v>2135</v>
      </c>
      <c r="J27" s="930">
        <v>1</v>
      </c>
      <c r="K27" s="933">
        <v>43591</v>
      </c>
      <c r="L27" s="933">
        <v>43623</v>
      </c>
      <c r="M27" s="942">
        <f t="shared" si="0"/>
        <v>4.5714285714285712</v>
      </c>
      <c r="N27" s="943">
        <v>43810</v>
      </c>
      <c r="O27" s="944">
        <f t="shared" si="5"/>
        <v>26.714285714285715</v>
      </c>
      <c r="P27" s="945" t="str">
        <f t="shared" ca="1" si="6"/>
        <v>Alerta</v>
      </c>
      <c r="Q27" s="946">
        <v>0</v>
      </c>
      <c r="R27" s="947">
        <f t="shared" si="3"/>
        <v>0</v>
      </c>
      <c r="S27" s="766"/>
      <c r="T27" s="948" t="str">
        <f t="shared" si="4"/>
        <v>Incumple</v>
      </c>
      <c r="U27" s="745"/>
      <c r="V27" s="1243"/>
      <c r="W27" s="745"/>
    </row>
    <row r="28" spans="1:23" ht="43.5" customHeight="1" x14ac:dyDescent="0.2">
      <c r="A28" s="2052"/>
      <c r="B28" s="2063"/>
      <c r="C28" s="2061"/>
      <c r="D28" s="2070"/>
      <c r="E28" s="2070"/>
      <c r="F28" s="2070"/>
      <c r="G28" s="699">
        <v>21</v>
      </c>
      <c r="H28" s="927" t="s">
        <v>2136</v>
      </c>
      <c r="I28" s="690" t="s">
        <v>1842</v>
      </c>
      <c r="J28" s="931">
        <v>1</v>
      </c>
      <c r="K28" s="935">
        <v>43591</v>
      </c>
      <c r="L28" s="935">
        <v>43623</v>
      </c>
      <c r="M28" s="951">
        <f t="shared" si="0"/>
        <v>4.5714285714285712</v>
      </c>
      <c r="N28" s="943">
        <v>43810</v>
      </c>
      <c r="O28" s="952">
        <f t="shared" si="5"/>
        <v>26.714285714285715</v>
      </c>
      <c r="P28" s="953" t="str">
        <f t="shared" ca="1" si="6"/>
        <v>Alerta</v>
      </c>
      <c r="Q28" s="946">
        <v>0</v>
      </c>
      <c r="R28" s="947">
        <f t="shared" si="3"/>
        <v>0</v>
      </c>
      <c r="S28" s="766"/>
      <c r="T28" s="948" t="str">
        <f t="shared" si="4"/>
        <v>Incumple</v>
      </c>
      <c r="U28" s="745"/>
      <c r="V28" s="1243" t="s">
        <v>2320</v>
      </c>
      <c r="W28" s="745"/>
    </row>
    <row r="29" spans="1:23" ht="48.75" customHeight="1" x14ac:dyDescent="0.2">
      <c r="A29" s="940"/>
      <c r="B29" s="932"/>
      <c r="C29" s="941"/>
      <c r="D29" s="690" t="s">
        <v>2137</v>
      </c>
      <c r="E29" s="690" t="s">
        <v>2149</v>
      </c>
      <c r="F29" s="690" t="s">
        <v>2150</v>
      </c>
      <c r="G29" s="699">
        <v>22</v>
      </c>
      <c r="H29" s="927" t="s">
        <v>2138</v>
      </c>
      <c r="I29" s="690" t="s">
        <v>2139</v>
      </c>
      <c r="J29" s="931">
        <v>1</v>
      </c>
      <c r="K29" s="935">
        <v>43591</v>
      </c>
      <c r="L29" s="935">
        <v>43683</v>
      </c>
      <c r="M29" s="951">
        <f t="shared" si="0"/>
        <v>13.142857142857142</v>
      </c>
      <c r="N29" s="943">
        <v>43810</v>
      </c>
      <c r="O29" s="952">
        <f t="shared" si="5"/>
        <v>18.142857142857142</v>
      </c>
      <c r="P29" s="953" t="str">
        <f t="shared" ca="1" si="6"/>
        <v>Alerta</v>
      </c>
      <c r="Q29" s="946">
        <v>0</v>
      </c>
      <c r="R29" s="947">
        <f t="shared" si="3"/>
        <v>0</v>
      </c>
      <c r="S29" s="766"/>
      <c r="T29" s="948" t="str">
        <f t="shared" si="4"/>
        <v>Incumple</v>
      </c>
      <c r="U29" s="745"/>
      <c r="V29" s="1243" t="s">
        <v>2206</v>
      </c>
      <c r="W29" s="745"/>
    </row>
    <row r="30" spans="1:23" ht="43.5" customHeight="1" x14ac:dyDescent="0.2">
      <c r="A30" s="2050"/>
      <c r="B30" s="2049"/>
      <c r="C30" s="2048" t="s">
        <v>30</v>
      </c>
      <c r="D30" s="2070" t="s">
        <v>2140</v>
      </c>
      <c r="E30" s="2070" t="s">
        <v>2141</v>
      </c>
      <c r="F30" s="2070" t="s">
        <v>2142</v>
      </c>
      <c r="G30" s="699">
        <v>23</v>
      </c>
      <c r="H30" s="690" t="s">
        <v>2143</v>
      </c>
      <c r="I30" s="690" t="s">
        <v>2144</v>
      </c>
      <c r="J30" s="930">
        <v>1</v>
      </c>
      <c r="K30" s="933">
        <v>43591</v>
      </c>
      <c r="L30" s="933">
        <v>43622</v>
      </c>
      <c r="M30" s="942">
        <f t="shared" si="0"/>
        <v>4.4285714285714288</v>
      </c>
      <c r="N30" s="943">
        <v>43810</v>
      </c>
      <c r="O30" s="944">
        <f t="shared" si="5"/>
        <v>26.857142857142854</v>
      </c>
      <c r="P30" s="945" t="str">
        <f t="shared" ca="1" si="6"/>
        <v>Alerta</v>
      </c>
      <c r="Q30" s="946">
        <v>0.5</v>
      </c>
      <c r="R30" s="947">
        <f t="shared" si="3"/>
        <v>0.5</v>
      </c>
      <c r="S30" s="766"/>
      <c r="T30" s="948" t="str">
        <f t="shared" si="4"/>
        <v>Incumple</v>
      </c>
      <c r="U30" s="745"/>
      <c r="V30" s="2071" t="s">
        <v>2205</v>
      </c>
      <c r="W30" s="745"/>
    </row>
    <row r="31" spans="1:23" ht="51" customHeight="1" x14ac:dyDescent="0.2">
      <c r="A31" s="2050"/>
      <c r="B31" s="2049"/>
      <c r="C31" s="2048"/>
      <c r="D31" s="2070"/>
      <c r="E31" s="2070"/>
      <c r="F31" s="2070"/>
      <c r="G31" s="699">
        <v>24</v>
      </c>
      <c r="H31" s="690" t="s">
        <v>2145</v>
      </c>
      <c r="I31" s="690" t="s">
        <v>2146</v>
      </c>
      <c r="J31" s="930">
        <v>1</v>
      </c>
      <c r="K31" s="933">
        <v>43591</v>
      </c>
      <c r="L31" s="933">
        <v>43623</v>
      </c>
      <c r="M31" s="942">
        <f t="shared" si="0"/>
        <v>4.5714285714285712</v>
      </c>
      <c r="N31" s="943">
        <v>43810</v>
      </c>
      <c r="O31" s="944">
        <f t="shared" si="5"/>
        <v>26.714285714285715</v>
      </c>
      <c r="P31" s="945" t="str">
        <f t="shared" ca="1" si="6"/>
        <v>Alerta</v>
      </c>
      <c r="Q31" s="946">
        <v>0.5</v>
      </c>
      <c r="R31" s="947">
        <f t="shared" si="3"/>
        <v>0.5</v>
      </c>
      <c r="S31" s="766"/>
      <c r="T31" s="948" t="str">
        <f t="shared" si="4"/>
        <v>Incumple</v>
      </c>
      <c r="U31" s="745"/>
      <c r="V31" s="2072"/>
      <c r="W31" s="745"/>
    </row>
    <row r="32" spans="1:23" ht="25.5" x14ac:dyDescent="0.2">
      <c r="F32" s="954"/>
      <c r="G32" s="954"/>
      <c r="H32" s="954"/>
      <c r="I32" s="955"/>
      <c r="J32" s="766">
        <f>SUM(J9:J31)</f>
        <v>24</v>
      </c>
      <c r="K32" s="955"/>
      <c r="L32" s="955"/>
      <c r="M32" s="955"/>
      <c r="N32" s="955"/>
      <c r="O32" s="955"/>
      <c r="P32" s="1149"/>
      <c r="Q32" s="766">
        <f>SUM(Q9:Q31)</f>
        <v>5.5</v>
      </c>
      <c r="R32" s="956">
        <f>IF(Q32=0,0,+Q32/J32)</f>
        <v>0.22916666666666666</v>
      </c>
      <c r="S32" s="957" t="s">
        <v>2151</v>
      </c>
      <c r="T32" s="956">
        <f>(COUNTIF(T25:T31,"Cumple")*100%)/COUNTA(T25:T31)</f>
        <v>0.14285714285714285</v>
      </c>
    </row>
    <row r="33" spans="18:20" x14ac:dyDescent="0.2">
      <c r="R33" s="2073" t="s">
        <v>2268</v>
      </c>
      <c r="S33" s="2073"/>
      <c r="T33" s="2073"/>
    </row>
  </sheetData>
  <autoFilter ref="R1:R33"/>
  <mergeCells count="48">
    <mergeCell ref="V30:V31"/>
    <mergeCell ref="R33:T33"/>
    <mergeCell ref="V9:V13"/>
    <mergeCell ref="V14:V16"/>
    <mergeCell ref="B1:W4"/>
    <mergeCell ref="B5:F5"/>
    <mergeCell ref="J5:W5"/>
    <mergeCell ref="A6:V6"/>
    <mergeCell ref="A7:B7"/>
    <mergeCell ref="D7:E7"/>
    <mergeCell ref="H7:I7"/>
    <mergeCell ref="J7:K7"/>
    <mergeCell ref="D9:D13"/>
    <mergeCell ref="E9:E13"/>
    <mergeCell ref="F9:F13"/>
    <mergeCell ref="D14:D16"/>
    <mergeCell ref="F14:F16"/>
    <mergeCell ref="D30:D31"/>
    <mergeCell ref="E30:E31"/>
    <mergeCell ref="F30:F31"/>
    <mergeCell ref="F17:F21"/>
    <mergeCell ref="D22:D24"/>
    <mergeCell ref="E22:E24"/>
    <mergeCell ref="F22:F24"/>
    <mergeCell ref="D26:D28"/>
    <mergeCell ref="E26:E28"/>
    <mergeCell ref="F26:F28"/>
    <mergeCell ref="D17:D21"/>
    <mergeCell ref="E17:E21"/>
    <mergeCell ref="E14:E16"/>
    <mergeCell ref="C9:C13"/>
    <mergeCell ref="B9:B13"/>
    <mergeCell ref="A9:A13"/>
    <mergeCell ref="C14:C16"/>
    <mergeCell ref="B14:B16"/>
    <mergeCell ref="A14:A16"/>
    <mergeCell ref="C30:C31"/>
    <mergeCell ref="B30:B31"/>
    <mergeCell ref="A30:A31"/>
    <mergeCell ref="A17:A21"/>
    <mergeCell ref="C22:C24"/>
    <mergeCell ref="B22:B24"/>
    <mergeCell ref="A22:A24"/>
    <mergeCell ref="C26:C28"/>
    <mergeCell ref="B26:B28"/>
    <mergeCell ref="A26:A28"/>
    <mergeCell ref="C17:C21"/>
    <mergeCell ref="B17:B21"/>
  </mergeCells>
  <conditionalFormatting sqref="R8">
    <cfRule type="cellIs" dxfId="211" priority="25" stopIfTrue="1" operator="between">
      <formula>0.9</formula>
      <formula>1</formula>
    </cfRule>
    <cfRule type="cellIs" dxfId="210" priority="26" stopIfTrue="1" operator="between">
      <formula>0.5</formula>
      <formula>0.89</formula>
    </cfRule>
    <cfRule type="cellIs" dxfId="209" priority="27" stopIfTrue="1" operator="between">
      <formula>0.2</formula>
      <formula>0.49</formula>
    </cfRule>
    <cfRule type="cellIs" dxfId="208" priority="28" stopIfTrue="1" operator="between">
      <formula>0</formula>
      <formula>0.19</formula>
    </cfRule>
  </conditionalFormatting>
  <conditionalFormatting sqref="P9:P31">
    <cfRule type="containsText" dxfId="207" priority="23" operator="containsText" text="Alerta">
      <formula>NOT(ISERROR(SEARCH("Alerta",P9)))</formula>
    </cfRule>
    <cfRule type="containsText" dxfId="206" priority="24" operator="containsText" text="En tiempo">
      <formula>NOT(ISERROR(SEARCH("En tiempo",P9)))</formula>
    </cfRule>
  </conditionalFormatting>
  <conditionalFormatting sqref="T9:T31">
    <cfRule type="containsText" dxfId="205" priority="21" operator="containsText" text="Incumple">
      <formula>NOT(ISERROR(SEARCH("Incumple",T9)))</formula>
    </cfRule>
    <cfRule type="containsText" dxfId="204" priority="22" operator="containsText" text="Cumple">
      <formula>NOT(ISERROR(SEARCH("Cumple",T9)))</formula>
    </cfRule>
  </conditionalFormatting>
  <conditionalFormatting sqref="R9:R31">
    <cfRule type="cellIs" dxfId="203" priority="20" operator="between">
      <formula>1</formula>
      <formula>0.9</formula>
    </cfRule>
  </conditionalFormatting>
  <conditionalFormatting sqref="R9:R31">
    <cfRule type="cellIs" dxfId="202" priority="17" operator="between">
      <formula>0.19</formula>
      <formula>0</formula>
    </cfRule>
    <cfRule type="cellIs" dxfId="201" priority="18" operator="between">
      <formula>0.49</formula>
      <formula>0.2</formula>
    </cfRule>
    <cfRule type="cellIs" dxfId="200" priority="19" operator="between">
      <formula>0.89</formula>
      <formula>0.5</formula>
    </cfRule>
  </conditionalFormatting>
  <conditionalFormatting sqref="T32">
    <cfRule type="cellIs" dxfId="199" priority="4" operator="between">
      <formula>1</formula>
      <formula>0.9</formula>
    </cfRule>
  </conditionalFormatting>
  <conditionalFormatting sqref="T32">
    <cfRule type="cellIs" dxfId="198" priority="1" operator="between">
      <formula>0.19</formula>
      <formula>0</formula>
    </cfRule>
    <cfRule type="cellIs" dxfId="197" priority="2" operator="between">
      <formula>0.49</formula>
      <formula>0.2</formula>
    </cfRule>
    <cfRule type="cellIs" dxfId="196" priority="3" operator="between">
      <formula>0.89</formula>
      <formula>0.5</formula>
    </cfRule>
  </conditionalFormatting>
  <conditionalFormatting sqref="R32">
    <cfRule type="cellIs" dxfId="195" priority="8" operator="between">
      <formula>1</formula>
      <formula>0.9</formula>
    </cfRule>
  </conditionalFormatting>
  <conditionalFormatting sqref="R32">
    <cfRule type="cellIs" dxfId="194" priority="5" operator="between">
      <formula>0.19</formula>
      <formula>0</formula>
    </cfRule>
    <cfRule type="cellIs" dxfId="193" priority="6" operator="between">
      <formula>0.49</formula>
      <formula>0.2</formula>
    </cfRule>
    <cfRule type="cellIs" dxfId="192" priority="7" operator="between">
      <formula>0.89</formula>
      <formula>0.5</formula>
    </cfRule>
  </conditionalFormatting>
  <dataValidations count="1">
    <dataValidation type="list" allowBlank="1" showInputMessage="1" showErrorMessage="1" sqref="C9 C14 C22">
      <formula1>INDIRECT($B9)</formula1>
    </dataValidation>
  </dataValidations>
  <pageMargins left="1.0236220472440944" right="0.23622047244094491" top="0.74803149606299213" bottom="0.74803149606299213" header="0.31496062992125984" footer="0.31496062992125984"/>
  <pageSetup paperSize="119" scale="53" fitToWidth="0" orientation="landscape" horizontalDpi="300" verticalDpi="30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[12]Información!#REF!</xm:f>
          </x14:formula1>
          <xm:sqref>K32:M193 B9 B14 B17 B22 B30:B193 P32:P193 B26</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A1:Y17"/>
  <sheetViews>
    <sheetView zoomScale="80" zoomScaleNormal="80" workbookViewId="0">
      <selection sqref="A1:V6"/>
    </sheetView>
  </sheetViews>
  <sheetFormatPr baseColWidth="10" defaultColWidth="10.85546875" defaultRowHeight="15" x14ac:dyDescent="0.25"/>
  <cols>
    <col min="1" max="1" width="6.42578125" style="1233" customWidth="1"/>
    <col min="2" max="2" width="13.28515625" style="1233" customWidth="1"/>
    <col min="3" max="3" width="52.7109375" style="1233" customWidth="1"/>
    <col min="4" max="4" width="43.42578125" style="1233" customWidth="1"/>
    <col min="5" max="5" width="34.140625" style="1233" customWidth="1"/>
    <col min="6" max="6" width="49.5703125" style="1233" customWidth="1"/>
    <col min="7" max="7" width="18.5703125" style="1233" hidden="1" customWidth="1"/>
    <col min="8" max="8" width="16.140625" style="1233" customWidth="1"/>
    <col min="9" max="9" width="12.42578125" style="1233" customWidth="1"/>
    <col min="10" max="10" width="18.42578125" style="1233" customWidth="1"/>
    <col min="11" max="11" width="19.140625" style="1233" customWidth="1"/>
    <col min="12" max="12" width="13.140625" style="1233" customWidth="1"/>
    <col min="13" max="13" width="15.7109375" style="1233" customWidth="1"/>
    <col min="14" max="14" width="14.28515625" style="1233" customWidth="1"/>
    <col min="15" max="15" width="13.5703125" style="1233" customWidth="1"/>
    <col min="16" max="16" width="15.5703125" style="1233" customWidth="1"/>
    <col min="17" max="18" width="17" style="1233" customWidth="1"/>
    <col min="19" max="19" width="12.42578125" style="1233" customWidth="1"/>
    <col min="20" max="20" width="17.42578125" style="1233" customWidth="1"/>
    <col min="21" max="21" width="17.85546875" style="1233" customWidth="1"/>
    <col min="22" max="22" width="70.85546875" style="1233" customWidth="1"/>
    <col min="23" max="23" width="10.85546875" style="1233"/>
    <col min="24" max="24" width="64" style="1233" customWidth="1"/>
    <col min="25" max="25" width="53" style="1233" customWidth="1"/>
    <col min="26" max="16384" width="10.85546875" style="1233"/>
  </cols>
  <sheetData>
    <row r="1" spans="1:25" ht="15" customHeight="1" x14ac:dyDescent="0.25">
      <c r="A1" s="2078" t="s">
        <v>2401</v>
      </c>
      <c r="B1" s="2078"/>
      <c r="C1" s="2078"/>
      <c r="D1" s="2078"/>
      <c r="E1" s="2078"/>
      <c r="F1" s="2078"/>
      <c r="G1" s="2078"/>
      <c r="H1" s="2078"/>
      <c r="I1" s="2078"/>
      <c r="J1" s="2078"/>
      <c r="K1" s="2078"/>
      <c r="L1" s="2078"/>
      <c r="M1" s="2078"/>
      <c r="N1" s="2078"/>
      <c r="O1" s="2078"/>
      <c r="P1" s="2078"/>
      <c r="Q1" s="2078"/>
      <c r="R1" s="2078"/>
      <c r="S1" s="2078"/>
      <c r="T1" s="2078"/>
      <c r="U1" s="2078"/>
      <c r="V1" s="2078"/>
    </row>
    <row r="2" spans="1:25" ht="15" customHeight="1" x14ac:dyDescent="0.25">
      <c r="A2" s="2078"/>
      <c r="B2" s="2078"/>
      <c r="C2" s="2078"/>
      <c r="D2" s="2078"/>
      <c r="E2" s="2078"/>
      <c r="F2" s="2078"/>
      <c r="G2" s="2078"/>
      <c r="H2" s="2078"/>
      <c r="I2" s="2078"/>
      <c r="J2" s="2078"/>
      <c r="K2" s="2078"/>
      <c r="L2" s="2078"/>
      <c r="M2" s="2078"/>
      <c r="N2" s="2078"/>
      <c r="O2" s="2078"/>
      <c r="P2" s="2078"/>
      <c r="Q2" s="2078"/>
      <c r="R2" s="2078"/>
      <c r="S2" s="2078"/>
      <c r="T2" s="2078"/>
      <c r="U2" s="2078"/>
      <c r="V2" s="2078"/>
    </row>
    <row r="3" spans="1:25" ht="15" customHeight="1" x14ac:dyDescent="0.25">
      <c r="A3" s="2078"/>
      <c r="B3" s="2078"/>
      <c r="C3" s="2078"/>
      <c r="D3" s="2078"/>
      <c r="E3" s="2078"/>
      <c r="F3" s="2078"/>
      <c r="G3" s="2078"/>
      <c r="H3" s="2078"/>
      <c r="I3" s="2078"/>
      <c r="J3" s="2078"/>
      <c r="K3" s="2078"/>
      <c r="L3" s="2078"/>
      <c r="M3" s="2078"/>
      <c r="N3" s="2078"/>
      <c r="O3" s="2078"/>
      <c r="P3" s="2078"/>
      <c r="Q3" s="2078"/>
      <c r="R3" s="2078"/>
      <c r="S3" s="2078"/>
      <c r="T3" s="2078"/>
      <c r="U3" s="2078"/>
      <c r="V3" s="2078"/>
    </row>
    <row r="4" spans="1:25" ht="15" customHeight="1" x14ac:dyDescent="0.25">
      <c r="A4" s="2078"/>
      <c r="B4" s="2078"/>
      <c r="C4" s="2078"/>
      <c r="D4" s="2078"/>
      <c r="E4" s="2078"/>
      <c r="F4" s="2078"/>
      <c r="G4" s="2078"/>
      <c r="H4" s="2078"/>
      <c r="I4" s="2078"/>
      <c r="J4" s="2078"/>
      <c r="K4" s="2078"/>
      <c r="L4" s="2078"/>
      <c r="M4" s="2078"/>
      <c r="N4" s="2078"/>
      <c r="O4" s="2078"/>
      <c r="P4" s="2078"/>
      <c r="Q4" s="2078"/>
      <c r="R4" s="2078"/>
      <c r="S4" s="2078"/>
      <c r="T4" s="2078"/>
      <c r="U4" s="2078"/>
      <c r="V4" s="2078"/>
    </row>
    <row r="5" spans="1:25" ht="15" hidden="1" customHeight="1" x14ac:dyDescent="0.25">
      <c r="A5" s="2078"/>
      <c r="B5" s="2078"/>
      <c r="C5" s="2078"/>
      <c r="D5" s="2078"/>
      <c r="E5" s="2078"/>
      <c r="F5" s="2078"/>
      <c r="G5" s="2078"/>
      <c r="H5" s="2078"/>
      <c r="I5" s="2078"/>
      <c r="J5" s="2078"/>
      <c r="K5" s="2078"/>
      <c r="L5" s="2078"/>
      <c r="M5" s="2078"/>
      <c r="N5" s="2078"/>
      <c r="O5" s="2078"/>
      <c r="P5" s="2078"/>
      <c r="Q5" s="2078"/>
      <c r="R5" s="2078"/>
      <c r="S5" s="2078"/>
      <c r="T5" s="2078"/>
      <c r="U5" s="2078"/>
      <c r="V5" s="2078"/>
    </row>
    <row r="6" spans="1:25" ht="3.75" hidden="1" customHeight="1" x14ac:dyDescent="0.25">
      <c r="A6" s="2078"/>
      <c r="B6" s="2078"/>
      <c r="C6" s="2078"/>
      <c r="D6" s="2078"/>
      <c r="E6" s="2078"/>
      <c r="F6" s="2078"/>
      <c r="G6" s="2078"/>
      <c r="H6" s="2078"/>
      <c r="I6" s="2078"/>
      <c r="J6" s="2078"/>
      <c r="K6" s="2078"/>
      <c r="L6" s="2078"/>
      <c r="M6" s="2078"/>
      <c r="N6" s="2078"/>
      <c r="O6" s="2078"/>
      <c r="P6" s="2078"/>
      <c r="Q6" s="2078"/>
      <c r="R6" s="2078"/>
      <c r="S6" s="2078"/>
      <c r="T6" s="2078"/>
      <c r="U6" s="2078"/>
      <c r="V6" s="2078"/>
    </row>
    <row r="7" spans="1:25" ht="15.75" customHeight="1" x14ac:dyDescent="0.25">
      <c r="A7" s="2079" t="s">
        <v>70</v>
      </c>
      <c r="B7" s="2079"/>
      <c r="C7" s="2079"/>
      <c r="D7" s="2079"/>
      <c r="E7" s="2079"/>
      <c r="F7" s="2079"/>
      <c r="G7" s="2079"/>
      <c r="H7" s="2079"/>
      <c r="I7" s="2079"/>
      <c r="J7" s="1264" t="s">
        <v>69</v>
      </c>
      <c r="K7" s="1264">
        <v>1</v>
      </c>
      <c r="L7" s="2079" t="s">
        <v>68</v>
      </c>
      <c r="M7" s="2079"/>
      <c r="N7" s="2079"/>
      <c r="O7" s="2079"/>
      <c r="P7" s="2079"/>
      <c r="Q7" s="2079"/>
      <c r="R7" s="2079"/>
      <c r="S7" s="2079"/>
      <c r="T7" s="2079"/>
      <c r="U7" s="2079"/>
      <c r="V7" s="2079"/>
    </row>
    <row r="8" spans="1:25" ht="41.25" customHeight="1" x14ac:dyDescent="0.25">
      <c r="A8" s="2079" t="s">
        <v>67</v>
      </c>
      <c r="B8" s="2079"/>
      <c r="C8" s="2079"/>
      <c r="D8" s="2079"/>
      <c r="E8" s="2079"/>
      <c r="F8" s="2079"/>
      <c r="G8" s="2079"/>
      <c r="H8" s="2079"/>
      <c r="I8" s="2079"/>
      <c r="J8" s="2079"/>
      <c r="K8" s="2079"/>
      <c r="L8" s="2079"/>
      <c r="M8" s="2079"/>
      <c r="N8" s="2079"/>
      <c r="O8" s="2079"/>
      <c r="P8" s="2079"/>
      <c r="Q8" s="2079"/>
      <c r="R8" s="2079"/>
      <c r="S8" s="2079"/>
      <c r="T8" s="1264" t="s">
        <v>1826</v>
      </c>
      <c r="U8" s="1265"/>
      <c r="V8" s="1265"/>
    </row>
    <row r="9" spans="1:25" ht="15" customHeight="1" x14ac:dyDescent="0.25">
      <c r="A9" s="2085" t="s">
        <v>61</v>
      </c>
      <c r="B9" s="1266"/>
      <c r="C9" s="2085" t="s">
        <v>60</v>
      </c>
      <c r="D9" s="2085" t="s">
        <v>59</v>
      </c>
      <c r="E9" s="2085" t="s">
        <v>58</v>
      </c>
      <c r="F9" s="2085" t="s">
        <v>57</v>
      </c>
      <c r="G9" s="2085" t="s">
        <v>2358</v>
      </c>
      <c r="H9" s="2089" t="s">
        <v>1779</v>
      </c>
      <c r="I9" s="2085" t="s">
        <v>56</v>
      </c>
      <c r="J9" s="2085" t="s">
        <v>55</v>
      </c>
      <c r="K9" s="2085" t="s">
        <v>54</v>
      </c>
      <c r="L9" s="2085" t="s">
        <v>53</v>
      </c>
      <c r="M9" s="2085" t="s">
        <v>52</v>
      </c>
      <c r="N9" s="2085" t="s">
        <v>1827</v>
      </c>
      <c r="O9" s="2087" t="s">
        <v>1850</v>
      </c>
      <c r="P9" s="2085" t="s">
        <v>90</v>
      </c>
      <c r="Q9" s="2085" t="s">
        <v>91</v>
      </c>
      <c r="R9" s="2081" t="s">
        <v>46</v>
      </c>
      <c r="S9" s="2085" t="s">
        <v>92</v>
      </c>
      <c r="T9" s="2080" t="s">
        <v>93</v>
      </c>
      <c r="U9" s="2080" t="s">
        <v>1828</v>
      </c>
      <c r="V9" s="2081" t="s">
        <v>45</v>
      </c>
    </row>
    <row r="10" spans="1:25" ht="92.25" customHeight="1" x14ac:dyDescent="0.25">
      <c r="A10" s="2086"/>
      <c r="B10" s="1267" t="s">
        <v>71</v>
      </c>
      <c r="C10" s="2086"/>
      <c r="D10" s="2086"/>
      <c r="E10" s="2086"/>
      <c r="F10" s="2086"/>
      <c r="G10" s="2086"/>
      <c r="H10" s="2086"/>
      <c r="I10" s="2086"/>
      <c r="J10" s="2086"/>
      <c r="K10" s="2086"/>
      <c r="L10" s="2086"/>
      <c r="M10" s="2086"/>
      <c r="N10" s="2086"/>
      <c r="O10" s="2088"/>
      <c r="P10" s="2086"/>
      <c r="Q10" s="2086"/>
      <c r="R10" s="2081"/>
      <c r="S10" s="2086"/>
      <c r="T10" s="2081"/>
      <c r="U10" s="2081"/>
      <c r="V10" s="2081"/>
      <c r="X10" s="1286"/>
      <c r="Y10" s="1286"/>
    </row>
    <row r="11" spans="1:25" s="1237" customFormat="1" ht="226.5" customHeight="1" x14ac:dyDescent="0.25">
      <c r="A11" s="1268" t="str">
        <f>'[3]Formulación PlanMejora'!A12</f>
        <v>Control Interno</v>
      </c>
      <c r="B11" s="1268" t="str">
        <f>'[3]Formulación PlanMejora'!B12</f>
        <v xml:space="preserve">Organización, Gestión y  Administración </v>
      </c>
      <c r="C11" s="1269" t="str">
        <f>'[3]Formulación PlanMejora'!C12</f>
        <v>Inexistencia de pautas, directrices o instructivos para la clara identificación de los logros, principales indicadores y retos, con lo cual se informaron por algunas dependencias conforme a su libre interpretación; sin consolidación de datos y análisis descriptivo para facilitar el entendimiento de las partes interesadas; con duplicidad y saturación de contenidos; retos sin correspondencia con lo esperado al 2019.</v>
      </c>
      <c r="D11" s="1269" t="str">
        <f>'[3]Formulación PlanMejora'!D12</f>
        <v>Debilidades en la estructura de la plantilla enviada para diligenciamiento del informe de gestión por dependencias y facultades 
Falta de comunicación entre las dependencias para aclarar dudas acerca de las pautas y directrices solicitados en los instructivos o plantillas de informes de gestión.</v>
      </c>
      <c r="E11" s="1269" t="str">
        <f>'[3]Formulación PlanMejora'!E12</f>
        <v>Modificación de las herramientas para la identificación de logros, indicadores, y retos en los informes de gestión de los procesos de la Universidad del Cauca.</v>
      </c>
      <c r="F11" s="1269" t="str">
        <f>'[3]Formulación PlanMejora'!F12</f>
        <v xml:space="preserve">Elaborar  un instructivo o plantilla que describa pautas y directirces para el diligenciamiento de los informes de gestión de los procesos universitarios
Acompañar en el proceso de diligenciamiento de los informes de gestión a través de flujos permanentes de comunicación con las personas encargadas de cada dependencia </v>
      </c>
      <c r="G11" s="1270"/>
      <c r="H11" s="1268" t="str">
        <f>'[3]Formulación PlanMejora'!H12</f>
        <v>Instrcutivo o plantilla elaborada
con estrategias de acompañamiento definidas.</v>
      </c>
      <c r="I11" s="1271">
        <f>'[3]Formulación PlanMejora'!I12</f>
        <v>1</v>
      </c>
      <c r="J11" s="1272">
        <f>'[3]Formulación PlanMejora'!R12</f>
        <v>43800</v>
      </c>
      <c r="K11" s="1272">
        <f>'[3]Formulación PlanMejora'!S12</f>
        <v>43860</v>
      </c>
      <c r="L11" s="1271">
        <f>(K11-J11)/7</f>
        <v>8.5714285714285712</v>
      </c>
      <c r="M11" s="1272"/>
      <c r="N11" s="1271">
        <f>(M11-J11)/7-L11</f>
        <v>-6265.7142857142853</v>
      </c>
      <c r="O11" s="1273" t="str">
        <f ca="1">IF((K11-TODAY())/7&gt;=L11/4,"En tiempo","Alerta")</f>
        <v>Alerta</v>
      </c>
      <c r="P11" s="1274"/>
      <c r="Q11" s="1275">
        <f>P11/I11</f>
        <v>0</v>
      </c>
      <c r="R11" s="1276" t="str">
        <f>IF(J11&lt;=M11,"Cumple","Incumple")</f>
        <v>Incumple</v>
      </c>
      <c r="S11" s="1277">
        <f>Q11*L11</f>
        <v>0</v>
      </c>
      <c r="T11" s="1268"/>
      <c r="U11" s="1270"/>
      <c r="V11" s="1270"/>
      <c r="X11" s="1286"/>
      <c r="Y11" s="1286"/>
    </row>
    <row r="12" spans="1:25" ht="258.75" customHeight="1" x14ac:dyDescent="0.25">
      <c r="A12" s="1268" t="str">
        <f>'[3]Formulación PlanMejora'!A13</f>
        <v>Control Interno</v>
      </c>
      <c r="B12" s="1268" t="str">
        <f>'[3]Formulación PlanMejora'!B13</f>
        <v xml:space="preserve">Organización, Gestión y  Administración </v>
      </c>
      <c r="C12" s="1269" t="str">
        <f>'[3]Formulación PlanMejora'!C13</f>
        <v>El documento base para la Rendición de Cuentas de la vigencia 2018, no informa los resultados globales de la gestión universitaria, para la toma de decisiones a partir de los informes individuales de las dependencias, los cuales, en su mayoría, presentan debilidades e inconsistencias en la identificación de los principales logros, indicadores y retos que responden al Plan estratégico institucional.</v>
      </c>
      <c r="D12" s="1269" t="str">
        <f>'[3]Formulación PlanMejora'!D13</f>
        <v>Debilidades en la estructuración de la presentación de los informes de gestión debido a que no esta alineado al manual único de Rendición de Cuentas vigente.</v>
      </c>
      <c r="E12" s="1269" t="str">
        <f>'[3]Formulación PlanMejora'!E13</f>
        <v>Modificación de la plantilla del informe gestión conforme a los lineamientos establecidos en el  manual único de Rendición de Cuentas vigente.</v>
      </c>
      <c r="F12" s="1269" t="str">
        <f>'[3]Formulación PlanMejora'!F13</f>
        <v xml:space="preserve">Ajustar instructivo o plantilla de presentación de informes  con los lineamietos establecidos en el  manual único de Rendición de Cuentas vigente, articuladas con las estrategias institucionales que permitan visualizar la gestión universitaria de una manera mas clara. </v>
      </c>
      <c r="G12" s="1278"/>
      <c r="H12" s="1268" t="str">
        <f>'[3]Formulación PlanMejora'!H13</f>
        <v>Plantilla de informe de gestión</v>
      </c>
      <c r="I12" s="1271">
        <f>'[3]Formulación PlanMejora'!I13</f>
        <v>1</v>
      </c>
      <c r="J12" s="1272">
        <f>'[3]Formulación PlanMejora'!R13</f>
        <v>43800</v>
      </c>
      <c r="K12" s="1272">
        <f>'[3]Formulación PlanMejora'!S13</f>
        <v>43860</v>
      </c>
      <c r="L12" s="1271">
        <f t="shared" ref="L12:L13" si="0">(K12-J12)/7</f>
        <v>8.5714285714285712</v>
      </c>
      <c r="M12" s="1272"/>
      <c r="N12" s="1271">
        <f t="shared" ref="N12:N14" si="1">(M12-J12)/7-L12</f>
        <v>-6265.7142857142853</v>
      </c>
      <c r="O12" s="1273" t="str">
        <f t="shared" ref="O12:O14" ca="1" si="2">IF((K12-TODAY())/7&gt;=L12/4,"En tiempo","Alerta")</f>
        <v>Alerta</v>
      </c>
      <c r="P12" s="1277"/>
      <c r="Q12" s="1275">
        <f>P12/I12</f>
        <v>0</v>
      </c>
      <c r="R12" s="1276" t="str">
        <f t="shared" ref="R12:R14" si="3">IF(J12&lt;=M12,"Cumple","Incumple")</f>
        <v>Incumple</v>
      </c>
      <c r="S12" s="1277">
        <f t="shared" ref="S12:S14" si="4">L12*Q12</f>
        <v>0</v>
      </c>
      <c r="T12" s="1277"/>
      <c r="U12" s="1278"/>
      <c r="V12" s="1278"/>
      <c r="X12" s="1286"/>
      <c r="Y12" s="1286"/>
    </row>
    <row r="13" spans="1:25" ht="202.5" customHeight="1" x14ac:dyDescent="0.25">
      <c r="A13" s="1268" t="str">
        <f>'[3]Formulación PlanMejora'!A14</f>
        <v>Control Interno</v>
      </c>
      <c r="B13" s="1268" t="str">
        <f>'[3]Formulación PlanMejora'!B14</f>
        <v xml:space="preserve">Organización, Gestión y  Administración </v>
      </c>
      <c r="C13" s="1269" t="str">
        <f>'[3]Formulación PlanMejora'!C14</f>
        <v>El procedimiento PE-GE-2.2-PR-5 documentado para la rendición del informe de gestión, no contiene las actividades de operación y puntos de control mínimos para el cumplimiento de su objetivo, por lo que se presentan deficiencias en su consolidación, estructuración e imprecisiones que afectan la calidad de la información.</v>
      </c>
      <c r="D13" s="1269" t="str">
        <f>'[3]Formulación PlanMejora'!D14</f>
        <v>Desarticulación del procedimiento PE-GE-2,2-PR 5   con los lineamientos normativos  del  manual único de Rencición de Cuentas vigente.</v>
      </c>
      <c r="E13" s="1269" t="str">
        <f>'[3]Formulación PlanMejora'!E14</f>
        <v>Modificar el procedimiento de acuerdo a los lineamientos  normativos  del  manual único de Rencición de Cuentas vigente.</v>
      </c>
      <c r="F13" s="1269" t="str">
        <f>'[3]Formulación PlanMejora'!F14</f>
        <v>Articular el procedimiento PE-GE-2,2-PR 5 con los lineamientos normativos  del  manual único de Rencición de Cuentas vigente, que permita cumplir el objetivo con calidad en la información.</v>
      </c>
      <c r="G13" s="1278"/>
      <c r="H13" s="1268" t="str">
        <f>'[3]Formulación PlanMejora'!H14</f>
        <v xml:space="preserve">Procedimiento modificado  y públicado en el programa LVMEN </v>
      </c>
      <c r="I13" s="1268">
        <f>'[3]Formulación PlanMejora'!I14</f>
        <v>1</v>
      </c>
      <c r="J13" s="1272">
        <f>'[3]Formulación PlanMejora'!R14</f>
        <v>43678</v>
      </c>
      <c r="K13" s="1272">
        <f>'[3]Formulación PlanMejora'!S14</f>
        <v>43768</v>
      </c>
      <c r="L13" s="1271">
        <f t="shared" si="0"/>
        <v>12.857142857142858</v>
      </c>
      <c r="M13" s="1272"/>
      <c r="N13" s="1271">
        <f t="shared" si="1"/>
        <v>-6252.5714285714284</v>
      </c>
      <c r="O13" s="1273" t="str">
        <f t="shared" ca="1" si="2"/>
        <v>Alerta</v>
      </c>
      <c r="P13" s="1277"/>
      <c r="Q13" s="1275">
        <f t="shared" ref="Q13:Q14" si="5">P13/I13</f>
        <v>0</v>
      </c>
      <c r="R13" s="1276" t="str">
        <f t="shared" si="3"/>
        <v>Incumple</v>
      </c>
      <c r="S13" s="1277">
        <f t="shared" si="4"/>
        <v>0</v>
      </c>
      <c r="T13" s="1277"/>
      <c r="U13" s="1277"/>
      <c r="V13" s="1277"/>
      <c r="X13" s="2082"/>
      <c r="Y13" s="2082"/>
    </row>
    <row r="14" spans="1:25" ht="114.75" x14ac:dyDescent="0.25">
      <c r="A14" s="1268" t="str">
        <f>'[3]Formulación PlanMejora'!A15</f>
        <v>Control Interno</v>
      </c>
      <c r="B14" s="1268" t="str">
        <f>'[3]Formulación PlanMejora'!B15</f>
        <v xml:space="preserve">Organización, Gestión y  Administración </v>
      </c>
      <c r="C14" s="1269" t="str">
        <f>'[3]Formulación PlanMejora'!C15</f>
        <v xml:space="preserve">El contenido del informe de gestión limita su alcance a los grupos internos de la Universidad, toda vez que no se apoya en suficientes análisis que faciliten su valoración y comprensión por agentes externos.  </v>
      </c>
      <c r="D14" s="1279" t="str">
        <f>'[3]Formulación PlanMejora'!D15</f>
        <v xml:space="preserve">Ausencia de los siguientes lineamientos normativos  del  manual único de Rencición de Cuentas vigente.
1. presupuesto
2. cumplimiento de metas
3. gestión
4. contratación 
5. impactos de la gestión
6.Acciones de mejoramiento de la entidad.
</v>
      </c>
      <c r="E14" s="1269" t="str">
        <f>'[3]Formulación PlanMejora'!E15</f>
        <v xml:space="preserve">Incorporar los lineamientos normativos  del  manual único de Rencición de Cuentas vigente a los informes de gestión 
</v>
      </c>
      <c r="F14" s="1269" t="str">
        <f>'[3]Formulación PlanMejora'!F15</f>
        <v>Incorporar al informe de gestión los Temas, aspectos y contenidos relevantes que la entidad debe comunicar como lo indica el manual único de Rendición de Cuentas, para que facilite su valoración y comprensión por agentes externos</v>
      </c>
      <c r="G14" s="1278"/>
      <c r="H14" s="1268" t="str">
        <f>'[3]Formulación PlanMejora'!H15</f>
        <v>Informe de Gesión general públicado en el vaner de Rendición de Cuentas.</v>
      </c>
      <c r="I14" s="1268">
        <f>'[3]Formulación PlanMejora'!I15</f>
        <v>1</v>
      </c>
      <c r="J14" s="1280">
        <f>'[3]Formulación PlanMejora'!R15</f>
        <v>43860</v>
      </c>
      <c r="K14" s="1280">
        <f>'[3]Formulación PlanMejora'!S15</f>
        <v>44012</v>
      </c>
      <c r="L14" s="1271">
        <f>(K14-J14)/7</f>
        <v>21.714285714285715</v>
      </c>
      <c r="M14" s="1272"/>
      <c r="N14" s="1271">
        <f t="shared" si="1"/>
        <v>-6287.4285714285706</v>
      </c>
      <c r="O14" s="1273" t="str">
        <f t="shared" ca="1" si="2"/>
        <v>En tiempo</v>
      </c>
      <c r="P14" s="1277"/>
      <c r="Q14" s="1275">
        <f t="shared" si="5"/>
        <v>0</v>
      </c>
      <c r="R14" s="1289" t="str">
        <f t="shared" si="3"/>
        <v>Incumple</v>
      </c>
      <c r="S14" s="1277">
        <f t="shared" si="4"/>
        <v>0</v>
      </c>
      <c r="T14" s="1277"/>
      <c r="U14" s="1277"/>
      <c r="V14" s="1277"/>
      <c r="X14" s="2082"/>
      <c r="Y14" s="2082"/>
    </row>
    <row r="15" spans="1:25" x14ac:dyDescent="0.25">
      <c r="A15" s="1268"/>
      <c r="B15" s="1278"/>
      <c r="C15" s="1278"/>
      <c r="D15" s="1278"/>
      <c r="E15" s="1278"/>
      <c r="F15" s="1278"/>
      <c r="G15" s="1278"/>
      <c r="H15" s="1281" t="s">
        <v>24</v>
      </c>
      <c r="I15" s="1282">
        <f>SUM(I11:I14)</f>
        <v>4</v>
      </c>
      <c r="J15" s="1283"/>
      <c r="K15" s="1283"/>
      <c r="L15" s="1271"/>
      <c r="M15" s="1277"/>
      <c r="N15" s="2083" t="s">
        <v>23</v>
      </c>
      <c r="O15" s="2084"/>
      <c r="P15" s="1284">
        <f>SUM(P11:P14)</f>
        <v>0</v>
      </c>
      <c r="Q15" s="1287">
        <f>AVERAGE(Q11:Q14)</f>
        <v>0</v>
      </c>
      <c r="R15" s="956">
        <f>(COUNTIF(R8:R14,"Cumple")*100%)/COUNTA(R8:R14)</f>
        <v>0</v>
      </c>
      <c r="S15" s="1290"/>
      <c r="T15" s="1285"/>
      <c r="U15" s="1285"/>
      <c r="V15" s="1285"/>
      <c r="X15" s="2082"/>
      <c r="Y15" s="2082"/>
    </row>
    <row r="16" spans="1:25" ht="15.75" x14ac:dyDescent="0.25">
      <c r="A16" s="1234"/>
      <c r="B16" s="1236"/>
      <c r="C16" s="1236"/>
      <c r="D16" s="1236"/>
      <c r="E16" s="1236"/>
      <c r="F16" s="1236"/>
      <c r="G16" s="1236"/>
      <c r="H16" s="1234"/>
      <c r="I16" s="1236"/>
      <c r="J16" s="1239"/>
      <c r="K16" s="1239"/>
      <c r="L16" s="1235"/>
      <c r="M16" s="1238"/>
      <c r="N16" s="1235"/>
      <c r="O16" s="1235"/>
      <c r="P16" s="1236"/>
      <c r="Q16" s="1236"/>
      <c r="R16" s="1242"/>
      <c r="S16" s="1288"/>
      <c r="T16" s="1242"/>
      <c r="U16" s="1240"/>
      <c r="V16" s="1240"/>
    </row>
    <row r="17" spans="19:22" x14ac:dyDescent="0.25">
      <c r="S17" s="1288"/>
      <c r="T17" s="1288"/>
      <c r="U17" s="1288"/>
      <c r="V17" s="1288"/>
    </row>
  </sheetData>
  <mergeCells count="27">
    <mergeCell ref="K9:K10"/>
    <mergeCell ref="L9:L10"/>
    <mergeCell ref="M9:M10"/>
    <mergeCell ref="A7:I7"/>
    <mergeCell ref="A8:S8"/>
    <mergeCell ref="A9:A10"/>
    <mergeCell ref="C9:C10"/>
    <mergeCell ref="D9:D10"/>
    <mergeCell ref="E9:E10"/>
    <mergeCell ref="F9:F10"/>
    <mergeCell ref="G9:G10"/>
    <mergeCell ref="A1:V6"/>
    <mergeCell ref="L7:V7"/>
    <mergeCell ref="U9:U10"/>
    <mergeCell ref="V9:V10"/>
    <mergeCell ref="X13:Y15"/>
    <mergeCell ref="N15:O15"/>
    <mergeCell ref="R9:R10"/>
    <mergeCell ref="N9:N10"/>
    <mergeCell ref="O9:O10"/>
    <mergeCell ref="P9:P10"/>
    <mergeCell ref="Q9:Q10"/>
    <mergeCell ref="S9:S10"/>
    <mergeCell ref="T9:T10"/>
    <mergeCell ref="H9:H10"/>
    <mergeCell ref="I9:I10"/>
    <mergeCell ref="J9:J10"/>
  </mergeCells>
  <conditionalFormatting sqref="Q9:Q10">
    <cfRule type="cellIs" dxfId="191" priority="21" stopIfTrue="1" operator="between">
      <formula>0.9</formula>
      <formula>1</formula>
    </cfRule>
    <cfRule type="cellIs" dxfId="190" priority="22" stopIfTrue="1" operator="between">
      <formula>0.5</formula>
      <formula>0.89</formula>
    </cfRule>
    <cfRule type="cellIs" dxfId="189" priority="23" stopIfTrue="1" operator="between">
      <formula>0.2</formula>
      <formula>0.49</formula>
    </cfRule>
    <cfRule type="cellIs" dxfId="188" priority="24" stopIfTrue="1" operator="between">
      <formula>0</formula>
      <formula>0.19</formula>
    </cfRule>
  </conditionalFormatting>
  <conditionalFormatting sqref="O11:O14">
    <cfRule type="containsText" dxfId="187" priority="19" operator="containsText" text="Alerta">
      <formula>NOT(ISERROR(SEARCH("Alerta",O11)))</formula>
    </cfRule>
    <cfRule type="containsText" dxfId="186" priority="20" operator="containsText" text="En tiempo">
      <formula>NOT(ISERROR(SEARCH("En tiempo",O11)))</formula>
    </cfRule>
  </conditionalFormatting>
  <conditionalFormatting sqref="Q11:Q14">
    <cfRule type="cellIs" dxfId="185" priority="15" operator="between">
      <formula>0.19</formula>
      <formula>0</formula>
    </cfRule>
    <cfRule type="cellIs" dxfId="184" priority="16" operator="between">
      <formula>0.49</formula>
      <formula>0.2</formula>
    </cfRule>
    <cfRule type="cellIs" dxfId="183" priority="17" operator="between">
      <formula>0.89</formula>
      <formula>0.5</formula>
    </cfRule>
  </conditionalFormatting>
  <conditionalFormatting sqref="Q11:Q14">
    <cfRule type="cellIs" dxfId="182" priority="18" operator="between">
      <formula>1</formula>
      <formula>0.9</formula>
    </cfRule>
  </conditionalFormatting>
  <conditionalFormatting sqref="Q15">
    <cfRule type="cellIs" dxfId="181" priority="14" operator="between">
      <formula>1</formula>
      <formula>0.9</formula>
    </cfRule>
  </conditionalFormatting>
  <conditionalFormatting sqref="Q15">
    <cfRule type="cellIs" dxfId="180" priority="11" operator="between">
      <formula>0.19</formula>
      <formula>0</formula>
    </cfRule>
    <cfRule type="cellIs" dxfId="179" priority="12" operator="between">
      <formula>0.49</formula>
      <formula>0.2</formula>
    </cfRule>
    <cfRule type="cellIs" dxfId="178" priority="13" operator="between">
      <formula>0.89</formula>
      <formula>0.5</formula>
    </cfRule>
  </conditionalFormatting>
  <conditionalFormatting sqref="R11:R14">
    <cfRule type="containsText" dxfId="177" priority="9" operator="containsText" text="Incumple">
      <formula>NOT(ISERROR(SEARCH("Incumple",R11)))</formula>
    </cfRule>
    <cfRule type="containsText" dxfId="176" priority="10" operator="containsText" text="Cumple">
      <formula>NOT(ISERROR(SEARCH("Cumple",R11)))</formula>
    </cfRule>
  </conditionalFormatting>
  <conditionalFormatting sqref="R15">
    <cfRule type="cellIs" dxfId="175" priority="4" operator="between">
      <formula>1</formula>
      <formula>0.9</formula>
    </cfRule>
  </conditionalFormatting>
  <conditionalFormatting sqref="R15">
    <cfRule type="cellIs" dxfId="174" priority="1" operator="between">
      <formula>0.19</formula>
      <formula>0</formula>
    </cfRule>
    <cfRule type="cellIs" dxfId="173" priority="2" operator="between">
      <formula>0.49</formula>
      <formula>0.2</formula>
    </cfRule>
    <cfRule type="cellIs" dxfId="172" priority="3" operator="between">
      <formula>0.89</formula>
      <formula>0.5</formula>
    </cfRule>
  </conditionalFormatting>
  <pageMargins left="0.7" right="0.7" top="0.75" bottom="0.75" header="0.3" footer="0.3"/>
  <pageSetup orientation="portrait" r:id="rId1"/>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sheetPr>
  <dimension ref="A1:X19"/>
  <sheetViews>
    <sheetView zoomScale="50" zoomScaleNormal="50" workbookViewId="0">
      <selection sqref="A1:X6"/>
    </sheetView>
  </sheetViews>
  <sheetFormatPr baseColWidth="10" defaultColWidth="10.85546875" defaultRowHeight="15.75" x14ac:dyDescent="0.25"/>
  <cols>
    <col min="1" max="1" width="4" style="738" customWidth="1"/>
    <col min="2" max="2" width="15" style="1041" customWidth="1"/>
    <col min="3" max="3" width="16.42578125" style="1041" customWidth="1"/>
    <col min="4" max="4" width="52.5703125" style="1041" customWidth="1"/>
    <col min="5" max="5" width="27.28515625" style="1041" customWidth="1"/>
    <col min="6" max="6" width="45.28515625" style="1041" customWidth="1"/>
    <col min="7" max="7" width="38.140625" style="1041" customWidth="1"/>
    <col min="8" max="8" width="30.7109375" style="1041" customWidth="1"/>
    <col min="9" max="9" width="18.5703125" style="1041" customWidth="1"/>
    <col min="10" max="10" width="20.42578125" style="1041" customWidth="1"/>
    <col min="11" max="11" width="26.140625" style="1086" customWidth="1"/>
    <col min="12" max="12" width="17" style="1041" customWidth="1"/>
    <col min="13" max="13" width="20.42578125" style="1041" customWidth="1"/>
    <col min="14" max="14" width="23.42578125" style="1041" bestFit="1" customWidth="1"/>
    <col min="15" max="15" width="23.42578125" style="1041" customWidth="1"/>
    <col min="16" max="16" width="15.5703125" style="1041" customWidth="1"/>
    <col min="17" max="17" width="17" style="1041" customWidth="1"/>
    <col min="18" max="18" width="11.42578125" style="1041" hidden="1" customWidth="1"/>
    <col min="19" max="19" width="17.42578125" style="1041" hidden="1" customWidth="1"/>
    <col min="20" max="20" width="28.85546875" style="1041" customWidth="1"/>
    <col min="21" max="21" width="20.28515625" style="1041" customWidth="1"/>
    <col min="22" max="22" width="91.7109375" style="1041" customWidth="1"/>
    <col min="23" max="23" width="44.7109375" style="1041" hidden="1" customWidth="1"/>
    <col min="24" max="24" width="44.42578125" style="1041" hidden="1" customWidth="1"/>
    <col min="25" max="16384" width="10.85546875" style="1041"/>
  </cols>
  <sheetData>
    <row r="1" spans="1:24" ht="15" customHeight="1" x14ac:dyDescent="0.25">
      <c r="A1" s="2015" t="s">
        <v>2402</v>
      </c>
      <c r="B1" s="2015"/>
      <c r="C1" s="2015"/>
      <c r="D1" s="2015"/>
      <c r="E1" s="2015"/>
      <c r="F1" s="2015"/>
      <c r="G1" s="2015"/>
      <c r="H1" s="2015"/>
      <c r="I1" s="2015"/>
      <c r="J1" s="2015"/>
      <c r="K1" s="2015"/>
      <c r="L1" s="2015"/>
      <c r="M1" s="2015"/>
      <c r="N1" s="2015"/>
      <c r="O1" s="2015"/>
      <c r="P1" s="2015"/>
      <c r="Q1" s="2015"/>
      <c r="R1" s="2015"/>
      <c r="S1" s="2015"/>
      <c r="T1" s="2015"/>
      <c r="U1" s="2015"/>
      <c r="V1" s="2015"/>
      <c r="W1" s="2015"/>
      <c r="X1" s="2015"/>
    </row>
    <row r="2" spans="1:24" ht="15" customHeight="1" x14ac:dyDescent="0.25">
      <c r="A2" s="2015"/>
      <c r="B2" s="2015"/>
      <c r="C2" s="2015"/>
      <c r="D2" s="2015"/>
      <c r="E2" s="2015"/>
      <c r="F2" s="2015"/>
      <c r="G2" s="2015"/>
      <c r="H2" s="2015"/>
      <c r="I2" s="2015"/>
      <c r="J2" s="2015"/>
      <c r="K2" s="2015"/>
      <c r="L2" s="2015"/>
      <c r="M2" s="2015"/>
      <c r="N2" s="2015"/>
      <c r="O2" s="2015"/>
      <c r="P2" s="2015"/>
      <c r="Q2" s="2015"/>
      <c r="R2" s="2015"/>
      <c r="S2" s="2015"/>
      <c r="T2" s="2015"/>
      <c r="U2" s="2015"/>
      <c r="V2" s="2015"/>
      <c r="W2" s="2015"/>
      <c r="X2" s="2015"/>
    </row>
    <row r="3" spans="1:24" ht="15" customHeight="1" x14ac:dyDescent="0.25">
      <c r="A3" s="2015"/>
      <c r="B3" s="2015"/>
      <c r="C3" s="2015"/>
      <c r="D3" s="2015"/>
      <c r="E3" s="2015"/>
      <c r="F3" s="2015"/>
      <c r="G3" s="2015"/>
      <c r="H3" s="2015"/>
      <c r="I3" s="2015"/>
      <c r="J3" s="2015"/>
      <c r="K3" s="2015"/>
      <c r="L3" s="2015"/>
      <c r="M3" s="2015"/>
      <c r="N3" s="2015"/>
      <c r="O3" s="2015"/>
      <c r="P3" s="2015"/>
      <c r="Q3" s="2015"/>
      <c r="R3" s="2015"/>
      <c r="S3" s="2015"/>
      <c r="T3" s="2015"/>
      <c r="U3" s="2015"/>
      <c r="V3" s="2015"/>
      <c r="W3" s="2015"/>
      <c r="X3" s="2015"/>
    </row>
    <row r="4" spans="1:24" ht="15" customHeight="1" x14ac:dyDescent="0.25">
      <c r="A4" s="2015"/>
      <c r="B4" s="2015"/>
      <c r="C4" s="2015"/>
      <c r="D4" s="2015"/>
      <c r="E4" s="2015"/>
      <c r="F4" s="2015"/>
      <c r="G4" s="2015"/>
      <c r="H4" s="2015"/>
      <c r="I4" s="2015"/>
      <c r="J4" s="2015"/>
      <c r="K4" s="2015"/>
      <c r="L4" s="2015"/>
      <c r="M4" s="2015"/>
      <c r="N4" s="2015"/>
      <c r="O4" s="2015"/>
      <c r="P4" s="2015"/>
      <c r="Q4" s="2015"/>
      <c r="R4" s="2015"/>
      <c r="S4" s="2015"/>
      <c r="T4" s="2015"/>
      <c r="U4" s="2015"/>
      <c r="V4" s="2015"/>
      <c r="W4" s="2015"/>
      <c r="X4" s="2015"/>
    </row>
    <row r="5" spans="1:24" ht="15" customHeight="1" x14ac:dyDescent="0.25">
      <c r="A5" s="2015"/>
      <c r="B5" s="2015"/>
      <c r="C5" s="2015"/>
      <c r="D5" s="2015"/>
      <c r="E5" s="2015"/>
      <c r="F5" s="2015"/>
      <c r="G5" s="2015"/>
      <c r="H5" s="2015"/>
      <c r="I5" s="2015"/>
      <c r="J5" s="2015"/>
      <c r="K5" s="2015"/>
      <c r="L5" s="2015"/>
      <c r="M5" s="2015"/>
      <c r="N5" s="2015"/>
      <c r="O5" s="2015"/>
      <c r="P5" s="2015"/>
      <c r="Q5" s="2015"/>
      <c r="R5" s="2015"/>
      <c r="S5" s="2015"/>
      <c r="T5" s="2015"/>
      <c r="U5" s="2015"/>
      <c r="V5" s="2015"/>
      <c r="W5" s="2015"/>
      <c r="X5" s="2015"/>
    </row>
    <row r="6" spans="1:24" ht="15" customHeight="1" x14ac:dyDescent="0.25">
      <c r="A6" s="2015"/>
      <c r="B6" s="2015"/>
      <c r="C6" s="2015"/>
      <c r="D6" s="2015"/>
      <c r="E6" s="2015"/>
      <c r="F6" s="2015"/>
      <c r="G6" s="2015"/>
      <c r="H6" s="2015"/>
      <c r="I6" s="2015"/>
      <c r="J6" s="2015"/>
      <c r="K6" s="2015"/>
      <c r="L6" s="2015"/>
      <c r="M6" s="2015"/>
      <c r="N6" s="2015"/>
      <c r="O6" s="2015"/>
      <c r="P6" s="2015"/>
      <c r="Q6" s="2015"/>
      <c r="R6" s="2015"/>
      <c r="S6" s="2015"/>
      <c r="T6" s="2015"/>
      <c r="U6" s="2015"/>
      <c r="V6" s="2015"/>
      <c r="W6" s="2015"/>
      <c r="X6" s="2015"/>
    </row>
    <row r="7" spans="1:24" ht="15.75" customHeight="1" x14ac:dyDescent="0.25">
      <c r="A7" s="2098" t="s">
        <v>70</v>
      </c>
      <c r="B7" s="2098"/>
      <c r="C7" s="2098"/>
      <c r="D7" s="2098"/>
      <c r="E7" s="2098"/>
      <c r="F7" s="2098"/>
      <c r="G7" s="2098"/>
      <c r="H7" s="2098"/>
      <c r="I7" s="2098"/>
      <c r="J7" s="1042" t="s">
        <v>69</v>
      </c>
      <c r="K7" s="1042">
        <v>1</v>
      </c>
      <c r="L7" s="2098" t="s">
        <v>68</v>
      </c>
      <c r="M7" s="2098"/>
      <c r="N7" s="2098"/>
      <c r="O7" s="2098"/>
      <c r="P7" s="2098"/>
      <c r="Q7" s="2098"/>
      <c r="R7" s="2098"/>
      <c r="S7" s="2098"/>
      <c r="T7" s="2098"/>
      <c r="U7" s="2098"/>
      <c r="V7" s="2098"/>
      <c r="W7" s="2098"/>
      <c r="X7" s="2098"/>
    </row>
    <row r="8" spans="1:24" ht="41.25" customHeight="1" x14ac:dyDescent="0.25">
      <c r="A8" s="2098" t="s">
        <v>67</v>
      </c>
      <c r="B8" s="2098"/>
      <c r="C8" s="2098"/>
      <c r="D8" s="2098"/>
      <c r="E8" s="2098"/>
      <c r="F8" s="2098"/>
      <c r="G8" s="2098"/>
      <c r="H8" s="2098"/>
      <c r="I8" s="2098"/>
      <c r="J8" s="2098"/>
      <c r="K8" s="2098"/>
      <c r="L8" s="2098"/>
      <c r="M8" s="2098"/>
      <c r="N8" s="2098"/>
      <c r="O8" s="2098"/>
      <c r="P8" s="2098"/>
      <c r="Q8" s="2098"/>
      <c r="R8" s="2098"/>
      <c r="S8" s="1042" t="s">
        <v>1826</v>
      </c>
      <c r="T8" s="1043"/>
      <c r="U8" s="1263"/>
      <c r="V8" s="1263"/>
      <c r="W8" s="1263"/>
      <c r="X8" s="1263"/>
    </row>
    <row r="9" spans="1:24" ht="75.75" thickBot="1" x14ac:dyDescent="0.3">
      <c r="A9" s="1257"/>
      <c r="B9" s="1258" t="s">
        <v>61</v>
      </c>
      <c r="C9" s="1259"/>
      <c r="D9" s="1259" t="s">
        <v>60</v>
      </c>
      <c r="E9" s="1259" t="s">
        <v>59</v>
      </c>
      <c r="F9" s="1259" t="s">
        <v>58</v>
      </c>
      <c r="G9" s="1259" t="s">
        <v>57</v>
      </c>
      <c r="H9" s="1259" t="s">
        <v>1779</v>
      </c>
      <c r="I9" s="1260" t="s">
        <v>56</v>
      </c>
      <c r="J9" s="1260" t="s">
        <v>55</v>
      </c>
      <c r="K9" s="1260" t="s">
        <v>54</v>
      </c>
      <c r="L9" s="1260" t="s">
        <v>53</v>
      </c>
      <c r="M9" s="1260" t="s">
        <v>52</v>
      </c>
      <c r="N9" s="1260" t="s">
        <v>1827</v>
      </c>
      <c r="O9" s="1260" t="s">
        <v>1850</v>
      </c>
      <c r="P9" s="1260" t="s">
        <v>90</v>
      </c>
      <c r="Q9" s="1260" t="s">
        <v>91</v>
      </c>
      <c r="R9" s="1260" t="s">
        <v>92</v>
      </c>
      <c r="S9" s="1261" t="s">
        <v>93</v>
      </c>
      <c r="T9" s="1261" t="s">
        <v>1828</v>
      </c>
      <c r="U9" s="1261" t="s">
        <v>46</v>
      </c>
      <c r="V9" s="1261" t="s">
        <v>860</v>
      </c>
      <c r="W9" s="1261" t="s">
        <v>44</v>
      </c>
      <c r="X9" s="1262" t="s">
        <v>43</v>
      </c>
    </row>
    <row r="10" spans="1:24" ht="210" customHeight="1" x14ac:dyDescent="0.25">
      <c r="A10" s="2099">
        <v>1</v>
      </c>
      <c r="B10" s="2092" t="str">
        <f>'[15]Formulación PlanMejora'!A11</f>
        <v>Control_Interno</v>
      </c>
      <c r="C10" s="1993" t="str">
        <f>'[15]Formulación PlanMejora'!B11</f>
        <v>Auditoría Interna</v>
      </c>
      <c r="D10" s="1993" t="s">
        <v>2323</v>
      </c>
      <c r="E10" s="2095"/>
      <c r="F10" s="1175" t="s">
        <v>2324</v>
      </c>
      <c r="G10" s="1175" t="s">
        <v>2325</v>
      </c>
      <c r="H10" s="1175" t="s">
        <v>2326</v>
      </c>
      <c r="I10" s="1201">
        <v>92</v>
      </c>
      <c r="J10" s="1202">
        <v>43344</v>
      </c>
      <c r="K10" s="1202">
        <v>44185</v>
      </c>
      <c r="L10" s="1203">
        <f>(K10-J10)/7</f>
        <v>120.14285714285714</v>
      </c>
      <c r="M10" s="1202">
        <v>43829</v>
      </c>
      <c r="N10" s="1203">
        <f>(M10-J10)/7-L10</f>
        <v>-50.857142857142847</v>
      </c>
      <c r="O10" s="1172" t="str">
        <f ca="1">IF((K10-TODAY())/7&gt;=L10/4,"En tiempo","Alerta")</f>
        <v>En tiempo</v>
      </c>
      <c r="P10" s="1204">
        <v>23</v>
      </c>
      <c r="Q10" s="1205">
        <f t="shared" ref="Q10:Q12" si="0">IF(P10/I10=1,1,+P10/I10)</f>
        <v>0.25</v>
      </c>
      <c r="R10" s="1204">
        <f>L10*Q10</f>
        <v>30.035714285714285</v>
      </c>
      <c r="S10" s="1204">
        <f>IF(K10&lt;=$T$8,R10,0)</f>
        <v>0</v>
      </c>
      <c r="T10" s="1204"/>
      <c r="U10" s="1173" t="str">
        <f>IF(M10&lt;=K10,"Cumple","Incumple")</f>
        <v>Cumple</v>
      </c>
      <c r="V10" s="1206" t="s">
        <v>2327</v>
      </c>
      <c r="W10" s="1174"/>
      <c r="X10" s="1207"/>
    </row>
    <row r="11" spans="1:24" ht="163.5" customHeight="1" x14ac:dyDescent="0.25">
      <c r="A11" s="2100"/>
      <c r="B11" s="2093"/>
      <c r="C11" s="2091"/>
      <c r="D11" s="2091"/>
      <c r="E11" s="2096"/>
      <c r="F11" s="2077" t="s">
        <v>2328</v>
      </c>
      <c r="G11" s="1176" t="s">
        <v>2329</v>
      </c>
      <c r="H11" s="1176" t="s">
        <v>2333</v>
      </c>
      <c r="I11" s="699">
        <v>1</v>
      </c>
      <c r="J11" s="1048">
        <v>43344</v>
      </c>
      <c r="K11" s="1048">
        <v>43890</v>
      </c>
      <c r="L11" s="1049">
        <f t="shared" ref="L11:L18" si="1">(K11-J11)/7</f>
        <v>78</v>
      </c>
      <c r="M11" s="1048">
        <v>43829</v>
      </c>
      <c r="N11" s="1049">
        <f t="shared" ref="N11:N18" si="2">(M11-J11)/7-L11</f>
        <v>-8.7142857142857082</v>
      </c>
      <c r="O11" s="1000" t="str">
        <f t="shared" ref="O11:O18" ca="1" si="3">IF((K11-TODAY())/7&gt;=L11/4,"En tiempo","Alerta")</f>
        <v>Alerta</v>
      </c>
      <c r="P11" s="1050">
        <v>1</v>
      </c>
      <c r="Q11" s="1051">
        <f t="shared" si="0"/>
        <v>1</v>
      </c>
      <c r="R11" s="1050">
        <f>L11*Q11</f>
        <v>78</v>
      </c>
      <c r="S11" s="1050">
        <f>IF(K11&lt;=$T$8,R11,0)</f>
        <v>0</v>
      </c>
      <c r="T11" s="1048"/>
      <c r="U11" s="1003" t="str">
        <f>IF(M11&lt;=K11,"Cumple","Incumple")</f>
        <v>Cumple</v>
      </c>
      <c r="V11" s="1181" t="s">
        <v>2334</v>
      </c>
      <c r="W11" s="1054"/>
      <c r="X11" s="1185"/>
    </row>
    <row r="12" spans="1:24" ht="100.5" customHeight="1" x14ac:dyDescent="0.25">
      <c r="A12" s="2101"/>
      <c r="B12" s="2093"/>
      <c r="C12" s="2091"/>
      <c r="D12" s="2091"/>
      <c r="E12" s="2097"/>
      <c r="F12" s="2077"/>
      <c r="G12" s="1176" t="s">
        <v>2330</v>
      </c>
      <c r="H12" s="1176" t="s">
        <v>2331</v>
      </c>
      <c r="I12" s="699">
        <v>1</v>
      </c>
      <c r="J12" s="1048">
        <v>43647</v>
      </c>
      <c r="K12" s="1048">
        <v>44915</v>
      </c>
      <c r="L12" s="1049">
        <f t="shared" si="1"/>
        <v>181.14285714285714</v>
      </c>
      <c r="M12" s="1048">
        <v>43829</v>
      </c>
      <c r="N12" s="1049">
        <f t="shared" si="2"/>
        <v>-155.14285714285714</v>
      </c>
      <c r="O12" s="1000" t="str">
        <f t="shared" ca="1" si="3"/>
        <v>En tiempo</v>
      </c>
      <c r="P12" s="1050">
        <v>1</v>
      </c>
      <c r="Q12" s="1051">
        <f t="shared" si="0"/>
        <v>1</v>
      </c>
      <c r="R12" s="1050">
        <f>L12*Q12</f>
        <v>181.14285714285714</v>
      </c>
      <c r="S12" s="1050">
        <f>IF(K12&lt;=$T$8,R12,0)</f>
        <v>0</v>
      </c>
      <c r="T12" s="1048"/>
      <c r="U12" s="1003" t="str">
        <f>IF(M12&lt;=K12,"Cumple","Incumple")</f>
        <v>Cumple</v>
      </c>
      <c r="V12" s="1180" t="s">
        <v>2335</v>
      </c>
      <c r="W12" s="1054"/>
      <c r="X12" s="1186"/>
    </row>
    <row r="13" spans="1:24" ht="111.75" customHeight="1" x14ac:dyDescent="0.25">
      <c r="A13" s="2099">
        <v>2</v>
      </c>
      <c r="B13" s="2093" t="str">
        <f>'[15]Formulación PlanMejora'!A13</f>
        <v>Control_Interno</v>
      </c>
      <c r="C13" s="2091" t="str">
        <f>'[15]Formulación PlanMejora'!B13</f>
        <v>Auditoría Interna</v>
      </c>
      <c r="D13" s="2091" t="s">
        <v>2345</v>
      </c>
      <c r="E13" s="1991"/>
      <c r="F13" s="2094" t="s">
        <v>2336</v>
      </c>
      <c r="G13" s="1057" t="s">
        <v>2337</v>
      </c>
      <c r="H13" s="1057" t="s">
        <v>2332</v>
      </c>
      <c r="I13" s="1056">
        <v>14</v>
      </c>
      <c r="J13" s="1048">
        <v>43344</v>
      </c>
      <c r="K13" s="1048">
        <v>44185</v>
      </c>
      <c r="L13" s="1049">
        <f t="shared" si="1"/>
        <v>120.14285714285714</v>
      </c>
      <c r="M13" s="1048">
        <v>43829</v>
      </c>
      <c r="N13" s="1049">
        <f>(M13-K13)/7-L13</f>
        <v>-171</v>
      </c>
      <c r="O13" s="1000" t="str">
        <f t="shared" ca="1" si="3"/>
        <v>En tiempo</v>
      </c>
      <c r="P13" s="1050">
        <v>14</v>
      </c>
      <c r="Q13" s="1051">
        <f>IF(P13/I13=1,1,+P13/I13)</f>
        <v>1</v>
      </c>
      <c r="R13" s="1050">
        <f>L13*Q13</f>
        <v>120.14285714285714</v>
      </c>
      <c r="S13" s="1050" t="e">
        <f>IF(#REF!&lt;=$T$8,R13,0)</f>
        <v>#REF!</v>
      </c>
      <c r="T13" s="1066"/>
      <c r="U13" s="1003" t="str">
        <f t="shared" ref="U13:U15" si="4">IF(M13&lt;=K13,"Cumple","Incumple")</f>
        <v>Cumple</v>
      </c>
      <c r="V13" s="1180" t="s">
        <v>2342</v>
      </c>
      <c r="W13" s="1052"/>
      <c r="X13" s="1187"/>
    </row>
    <row r="14" spans="1:24" ht="185.45" customHeight="1" x14ac:dyDescent="0.25">
      <c r="A14" s="2100"/>
      <c r="B14" s="2093"/>
      <c r="C14" s="2091"/>
      <c r="D14" s="2091"/>
      <c r="E14" s="1992"/>
      <c r="F14" s="2094"/>
      <c r="G14" s="1058" t="s">
        <v>2338</v>
      </c>
      <c r="H14" s="1183" t="s">
        <v>2340</v>
      </c>
      <c r="I14" s="1056">
        <v>25</v>
      </c>
      <c r="J14" s="1048">
        <v>43710</v>
      </c>
      <c r="K14" s="1048">
        <v>44185</v>
      </c>
      <c r="L14" s="1049">
        <f t="shared" si="1"/>
        <v>67.857142857142861</v>
      </c>
      <c r="M14" s="1048">
        <v>43829</v>
      </c>
      <c r="N14" s="1049">
        <f>(M14-K14)/7-L14</f>
        <v>-118.71428571428572</v>
      </c>
      <c r="O14" s="1000" t="str">
        <f t="shared" ca="1" si="3"/>
        <v>En tiempo</v>
      </c>
      <c r="P14" s="1050">
        <v>25</v>
      </c>
      <c r="Q14" s="1051">
        <f>IF(P14/I14=1,1,+P14/I14)</f>
        <v>1</v>
      </c>
      <c r="R14" s="1050">
        <f>L14*Q14</f>
        <v>67.857142857142861</v>
      </c>
      <c r="S14" s="1050" t="e">
        <f>IF(#REF!&lt;=$T$8,R14,0)</f>
        <v>#REF!</v>
      </c>
      <c r="T14" s="1066"/>
      <c r="U14" s="1003" t="str">
        <f t="shared" si="4"/>
        <v>Cumple</v>
      </c>
      <c r="V14" s="1181" t="s">
        <v>2343</v>
      </c>
      <c r="W14" s="1052"/>
      <c r="X14" s="1185"/>
    </row>
    <row r="15" spans="1:24" ht="173.25" customHeight="1" x14ac:dyDescent="0.25">
      <c r="A15" s="2101"/>
      <c r="B15" s="2093"/>
      <c r="C15" s="2091"/>
      <c r="D15" s="2091"/>
      <c r="E15" s="1993"/>
      <c r="F15" s="2094"/>
      <c r="G15" s="1057" t="s">
        <v>2339</v>
      </c>
      <c r="H15" s="1183" t="s">
        <v>2341</v>
      </c>
      <c r="I15" s="1056">
        <v>6</v>
      </c>
      <c r="J15" s="1071">
        <v>43344</v>
      </c>
      <c r="K15" s="1048">
        <v>44915</v>
      </c>
      <c r="L15" s="1049">
        <f t="shared" si="1"/>
        <v>224.42857142857142</v>
      </c>
      <c r="M15" s="1048">
        <v>43829</v>
      </c>
      <c r="N15" s="1049">
        <f>(M15-K15)/7-L15</f>
        <v>-379.57142857142856</v>
      </c>
      <c r="O15" s="1000" t="str">
        <f t="shared" ca="1" si="3"/>
        <v>En tiempo</v>
      </c>
      <c r="P15" s="1050">
        <v>2</v>
      </c>
      <c r="Q15" s="1051">
        <f t="shared" ref="Q15:Q18" si="5">IF(P15/I15=1,1,+P15/I15)</f>
        <v>0.33333333333333331</v>
      </c>
      <c r="R15" s="1050"/>
      <c r="S15" s="1050"/>
      <c r="T15" s="1066"/>
      <c r="U15" s="1003" t="str">
        <f t="shared" si="4"/>
        <v>Cumple</v>
      </c>
      <c r="V15" s="1181" t="s">
        <v>2344</v>
      </c>
      <c r="W15" s="1069"/>
      <c r="X15" s="1185"/>
    </row>
    <row r="16" spans="1:24" ht="232.5" customHeight="1" x14ac:dyDescent="0.25">
      <c r="A16" s="2102">
        <v>3</v>
      </c>
      <c r="B16" s="2093" t="str">
        <f>'[15]Formulación PlanMejora'!A15</f>
        <v>Control_Interno</v>
      </c>
      <c r="C16" s="2091" t="str">
        <f>'[15]Formulación PlanMejora'!B15</f>
        <v>Auditoría Interna</v>
      </c>
      <c r="D16" s="2091" t="s">
        <v>2346</v>
      </c>
      <c r="E16" s="2091"/>
      <c r="F16" s="1057" t="s">
        <v>2346</v>
      </c>
      <c r="G16" s="1057" t="s">
        <v>2347</v>
      </c>
      <c r="H16" s="1057" t="s">
        <v>2348</v>
      </c>
      <c r="I16" s="1208">
        <v>3777</v>
      </c>
      <c r="J16" s="1071">
        <v>43473</v>
      </c>
      <c r="K16" s="1071">
        <v>44185</v>
      </c>
      <c r="L16" s="1049">
        <f t="shared" si="1"/>
        <v>101.71428571428571</v>
      </c>
      <c r="M16" s="1048">
        <v>43829</v>
      </c>
      <c r="N16" s="1049">
        <f t="shared" si="2"/>
        <v>-50.857142857142854</v>
      </c>
      <c r="O16" s="1000" t="str">
        <f t="shared" ca="1" si="3"/>
        <v>En tiempo</v>
      </c>
      <c r="P16" s="1178">
        <v>3475</v>
      </c>
      <c r="Q16" s="1051">
        <f t="shared" si="5"/>
        <v>0.92004236166269526</v>
      </c>
      <c r="R16" s="1050">
        <f>L16*Q16</f>
        <v>93.581451643405572</v>
      </c>
      <c r="S16" s="1050">
        <f>IF(K16&lt;=$T$8,R16,0)</f>
        <v>0</v>
      </c>
      <c r="T16" s="1048"/>
      <c r="U16" s="1003" t="str">
        <f>IF(M16&lt;=K16,"Cumple","Incumple")</f>
        <v>Cumple</v>
      </c>
      <c r="V16" s="1180" t="s">
        <v>2349</v>
      </c>
      <c r="W16" s="1073"/>
      <c r="X16" s="1185"/>
    </row>
    <row r="17" spans="1:24" ht="141" customHeight="1" x14ac:dyDescent="0.25">
      <c r="A17" s="2103"/>
      <c r="B17" s="2093"/>
      <c r="C17" s="2091"/>
      <c r="D17" s="2091"/>
      <c r="E17" s="2091"/>
      <c r="F17" s="1184" t="s">
        <v>2346</v>
      </c>
      <c r="G17" s="1057" t="s">
        <v>2350</v>
      </c>
      <c r="H17" s="1057" t="s">
        <v>2351</v>
      </c>
      <c r="I17" s="1179">
        <v>1</v>
      </c>
      <c r="J17" s="1071">
        <v>43617</v>
      </c>
      <c r="K17" s="1071">
        <v>43644</v>
      </c>
      <c r="L17" s="1049">
        <f t="shared" si="1"/>
        <v>3.8571428571428572</v>
      </c>
      <c r="M17" s="1048">
        <v>43644</v>
      </c>
      <c r="N17" s="1049">
        <f t="shared" si="2"/>
        <v>0</v>
      </c>
      <c r="O17" s="1000" t="str">
        <f t="shared" ca="1" si="3"/>
        <v>Alerta</v>
      </c>
      <c r="P17" s="1178">
        <v>1</v>
      </c>
      <c r="Q17" s="1051">
        <f t="shared" si="5"/>
        <v>1</v>
      </c>
      <c r="R17" s="1050">
        <f>L17*Q17</f>
        <v>3.8571428571428572</v>
      </c>
      <c r="S17" s="1050">
        <f>IF(K17&lt;=$T$8,R17,0)</f>
        <v>0</v>
      </c>
      <c r="T17" s="1048"/>
      <c r="U17" s="1003" t="str">
        <f>IF(M17&lt;=K17,"Cumple","Incumple")</f>
        <v>Cumple</v>
      </c>
      <c r="V17" s="1180" t="s">
        <v>2352</v>
      </c>
      <c r="W17" s="1073"/>
      <c r="X17" s="1188"/>
    </row>
    <row r="18" spans="1:24" ht="183.95" customHeight="1" x14ac:dyDescent="0.25">
      <c r="A18" s="738">
        <v>4</v>
      </c>
      <c r="B18" s="1189"/>
      <c r="C18" s="1182"/>
      <c r="D18" s="1182" t="s">
        <v>2353</v>
      </c>
      <c r="E18" s="1182"/>
      <c r="F18" s="1184" t="s">
        <v>2354</v>
      </c>
      <c r="G18" s="1057" t="s">
        <v>2355</v>
      </c>
      <c r="H18" s="1057" t="s">
        <v>2356</v>
      </c>
      <c r="I18" s="1070">
        <v>1</v>
      </c>
      <c r="J18" s="1071">
        <v>43497</v>
      </c>
      <c r="K18" s="1071">
        <v>44185</v>
      </c>
      <c r="L18" s="1049">
        <f t="shared" si="1"/>
        <v>98.285714285714292</v>
      </c>
      <c r="M18" s="1048">
        <v>43829</v>
      </c>
      <c r="N18" s="1049">
        <f t="shared" si="2"/>
        <v>-50.857142857142861</v>
      </c>
      <c r="O18" s="1000" t="str">
        <f t="shared" ca="1" si="3"/>
        <v>En tiempo</v>
      </c>
      <c r="P18" s="1072">
        <v>1</v>
      </c>
      <c r="Q18" s="1051">
        <f t="shared" si="5"/>
        <v>1</v>
      </c>
      <c r="R18" s="1050"/>
      <c r="S18" s="1050"/>
      <c r="T18" s="1046"/>
      <c r="U18" s="1003" t="str">
        <f t="shared" ref="U18" si="6">IF(M18&lt;=K18,"Cumple","Incumple")</f>
        <v>Cumple</v>
      </c>
      <c r="V18" s="1181" t="s">
        <v>2357</v>
      </c>
      <c r="W18" s="1054"/>
      <c r="X18" s="1188"/>
    </row>
    <row r="19" spans="1:24" ht="37.5" customHeight="1" thickBot="1" x14ac:dyDescent="0.3">
      <c r="A19" s="1177"/>
      <c r="B19" s="1209"/>
      <c r="C19" s="1190"/>
      <c r="D19" s="1190"/>
      <c r="E19" s="1190"/>
      <c r="F19" s="1190"/>
      <c r="G19" s="1191"/>
      <c r="H19" s="1192" t="s">
        <v>24</v>
      </c>
      <c r="I19" s="1193">
        <f>SUM(I10:I18)</f>
        <v>3918</v>
      </c>
      <c r="J19" s="1193"/>
      <c r="K19" s="1193"/>
      <c r="L19" s="1193"/>
      <c r="M19" s="2090" t="s">
        <v>23</v>
      </c>
      <c r="N19" s="2090"/>
      <c r="O19" s="1194"/>
      <c r="P19" s="1194">
        <f>SUM(P10:P18)</f>
        <v>3543</v>
      </c>
      <c r="Q19" s="1195">
        <f>AVERAGE(Q10:Q18)</f>
        <v>0.83370841055511424</v>
      </c>
      <c r="R19" s="1196"/>
      <c r="S19" s="1196"/>
      <c r="T19" s="1197"/>
      <c r="U19" s="1198">
        <f>(COUNTIF(S10:U18,"Cumple")*100%)/COUNTA(S10:U18)</f>
        <v>0.5625</v>
      </c>
      <c r="V19" s="1199"/>
      <c r="W19" s="1199"/>
      <c r="X19" s="1200"/>
    </row>
  </sheetData>
  <mergeCells count="22">
    <mergeCell ref="A1:X6"/>
    <mergeCell ref="L7:X7"/>
    <mergeCell ref="A10:A12"/>
    <mergeCell ref="A13:A15"/>
    <mergeCell ref="A16:A17"/>
    <mergeCell ref="A7:I7"/>
    <mergeCell ref="A8:R8"/>
    <mergeCell ref="M19:N19"/>
    <mergeCell ref="D10:D12"/>
    <mergeCell ref="B10:B12"/>
    <mergeCell ref="C10:C12"/>
    <mergeCell ref="D13:D15"/>
    <mergeCell ref="B13:B15"/>
    <mergeCell ref="C13:C15"/>
    <mergeCell ref="F13:F15"/>
    <mergeCell ref="F11:F12"/>
    <mergeCell ref="E13:E15"/>
    <mergeCell ref="D16:D17"/>
    <mergeCell ref="E16:E17"/>
    <mergeCell ref="B16:B17"/>
    <mergeCell ref="C16:C17"/>
    <mergeCell ref="E10:E12"/>
  </mergeCells>
  <conditionalFormatting sqref="Q9">
    <cfRule type="cellIs" dxfId="171" priority="19" stopIfTrue="1" operator="between">
      <formula>0.9</formula>
      <formula>1</formula>
    </cfRule>
    <cfRule type="cellIs" dxfId="170" priority="20" stopIfTrue="1" operator="between">
      <formula>0.5</formula>
      <formula>0.89</formula>
    </cfRule>
    <cfRule type="cellIs" dxfId="169" priority="21" stopIfTrue="1" operator="between">
      <formula>0.2</formula>
      <formula>0.49</formula>
    </cfRule>
    <cfRule type="cellIs" dxfId="168" priority="22" stopIfTrue="1" operator="between">
      <formula>0</formula>
      <formula>0.19</formula>
    </cfRule>
  </conditionalFormatting>
  <conditionalFormatting sqref="Q10:Q18">
    <cfRule type="cellIs" dxfId="167" priority="15" operator="between">
      <formula>0.19</formula>
      <formula>0</formula>
    </cfRule>
    <cfRule type="cellIs" dxfId="166" priority="16" operator="between">
      <formula>0.49</formula>
      <formula>0.2</formula>
    </cfRule>
    <cfRule type="cellIs" dxfId="165" priority="17" operator="between">
      <formula>0.89</formula>
      <formula>0.5</formula>
    </cfRule>
  </conditionalFormatting>
  <conditionalFormatting sqref="Q10:Q18">
    <cfRule type="cellIs" dxfId="164" priority="18" operator="between">
      <formula>1</formula>
      <formula>0.9</formula>
    </cfRule>
  </conditionalFormatting>
  <conditionalFormatting sqref="Q19">
    <cfRule type="cellIs" dxfId="163" priority="10" operator="between">
      <formula>1</formula>
      <formula>0.9</formula>
    </cfRule>
  </conditionalFormatting>
  <conditionalFormatting sqref="Q19">
    <cfRule type="cellIs" dxfId="162" priority="7" operator="between">
      <formula>0.19</formula>
      <formula>0</formula>
    </cfRule>
    <cfRule type="cellIs" dxfId="161" priority="8" operator="between">
      <formula>0.49</formula>
      <formula>0.2</formula>
    </cfRule>
    <cfRule type="cellIs" dxfId="160" priority="9" operator="between">
      <formula>0.89</formula>
      <formula>0.5</formula>
    </cfRule>
  </conditionalFormatting>
  <conditionalFormatting sqref="O10:O18">
    <cfRule type="containsText" dxfId="159" priority="5" operator="containsText" text="Alerta">
      <formula>NOT(ISERROR(SEARCH("Alerta",O10)))</formula>
    </cfRule>
    <cfRule type="containsText" dxfId="158" priority="6" operator="containsText" text="En tiempo">
      <formula>NOT(ISERROR(SEARCH("En tiempo",O10)))</formula>
    </cfRule>
  </conditionalFormatting>
  <conditionalFormatting sqref="U10:U18">
    <cfRule type="containsText" dxfId="157" priority="3" operator="containsText" text="Incumple">
      <formula>NOT(ISERROR(SEARCH("Incumple",U10)))</formula>
    </cfRule>
    <cfRule type="containsText" dxfId="156" priority="4" operator="containsText" text="Cumple">
      <formula>NOT(ISERROR(SEARCH("Cumple",U10)))</formula>
    </cfRule>
  </conditionalFormatting>
  <conditionalFormatting sqref="U19">
    <cfRule type="containsText" dxfId="155" priority="1" operator="containsText" text="Incumple">
      <formula>NOT(ISERROR(SEARCH("Incumple",U19)))</formula>
    </cfRule>
    <cfRule type="containsText" dxfId="154" priority="2" operator="containsText" text="Cumple">
      <formula>NOT(ISERROR(SEARCH("Cumple",U19)))</formula>
    </cfRule>
  </conditionalFormatting>
  <pageMargins left="0.7" right="0.7" top="0.75" bottom="0.75" header="0.3" footer="0.3"/>
  <pageSetup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N51"/>
  <sheetViews>
    <sheetView showGridLines="0" topLeftCell="A7" zoomScale="90" zoomScaleNormal="90" workbookViewId="0">
      <selection activeCell="C6" sqref="C6"/>
    </sheetView>
  </sheetViews>
  <sheetFormatPr baseColWidth="10" defaultColWidth="10.85546875" defaultRowHeight="12.75" x14ac:dyDescent="0.2"/>
  <cols>
    <col min="1" max="1" width="12.42578125" style="2" customWidth="1"/>
    <col min="2" max="2" width="34.28515625" style="2" customWidth="1"/>
    <col min="3" max="3" width="23.5703125" style="12" customWidth="1"/>
    <col min="4" max="4" width="32.85546875" style="12" hidden="1" customWidth="1"/>
    <col min="5" max="5" width="24.7109375" style="2" hidden="1" customWidth="1"/>
    <col min="6" max="6" width="16" style="2" hidden="1" customWidth="1"/>
    <col min="7" max="7" width="14.85546875" style="2" hidden="1" customWidth="1"/>
    <col min="8" max="8" width="15.5703125" style="2" customWidth="1"/>
    <col min="9" max="9" width="17.140625" style="2" customWidth="1"/>
    <col min="10" max="10" width="17.42578125" style="2" customWidth="1"/>
    <col min="11" max="11" width="24.85546875" style="2" customWidth="1"/>
    <col min="12" max="12" width="1.5703125" style="2" hidden="1" customWidth="1"/>
    <col min="13" max="13" width="14.42578125" style="2" hidden="1" customWidth="1"/>
    <col min="14" max="14" width="27" style="11" customWidth="1"/>
    <col min="15" max="15" width="14.85546875" style="2" customWidth="1"/>
    <col min="16" max="17" width="18" style="2" customWidth="1"/>
    <col min="18" max="16384" width="10.85546875" style="2"/>
  </cols>
  <sheetData>
    <row r="1" spans="1:14" ht="43.5" customHeight="1" x14ac:dyDescent="0.2">
      <c r="A1" s="1"/>
      <c r="B1" s="2106" t="s">
        <v>2372</v>
      </c>
      <c r="C1" s="2107"/>
      <c r="D1" s="2107"/>
      <c r="E1" s="2107"/>
      <c r="F1" s="2107"/>
      <c r="G1" s="2107"/>
      <c r="H1" s="2107"/>
      <c r="I1" s="2107"/>
      <c r="J1" s="2107"/>
      <c r="K1" s="2107"/>
      <c r="L1" s="2107"/>
      <c r="M1" s="2107"/>
      <c r="N1" s="2108"/>
    </row>
    <row r="2" spans="1:14" s="3" customFormat="1" ht="49.5" customHeight="1" x14ac:dyDescent="0.2">
      <c r="A2" s="587" t="s">
        <v>0</v>
      </c>
      <c r="B2" s="588" t="s">
        <v>1395</v>
      </c>
      <c r="C2" s="588" t="s">
        <v>2</v>
      </c>
      <c r="D2" s="588" t="s">
        <v>3</v>
      </c>
      <c r="E2" s="588" t="s">
        <v>4</v>
      </c>
      <c r="F2" s="588" t="s">
        <v>5</v>
      </c>
      <c r="G2" s="588" t="s">
        <v>6</v>
      </c>
      <c r="H2" s="588" t="s">
        <v>7</v>
      </c>
      <c r="I2" s="588" t="s">
        <v>8</v>
      </c>
      <c r="J2" s="588" t="s">
        <v>9</v>
      </c>
      <c r="K2" s="840" t="s">
        <v>10</v>
      </c>
      <c r="L2" s="840" t="s">
        <v>1166</v>
      </c>
      <c r="M2" s="840" t="s">
        <v>1423</v>
      </c>
      <c r="N2" s="840" t="s">
        <v>11</v>
      </c>
    </row>
    <row r="3" spans="1:14" s="3" customFormat="1" ht="23.25" customHeight="1" x14ac:dyDescent="0.2">
      <c r="A3" s="6">
        <v>1</v>
      </c>
      <c r="B3" s="121" t="s">
        <v>237</v>
      </c>
      <c r="C3" s="9" t="s">
        <v>238</v>
      </c>
      <c r="D3" s="122" t="s">
        <v>65</v>
      </c>
      <c r="E3" s="122"/>
      <c r="F3" s="125">
        <v>41202</v>
      </c>
      <c r="G3" s="126">
        <v>41228</v>
      </c>
      <c r="H3" s="589">
        <f>DARCA!Y36</f>
        <v>0.72000000000000008</v>
      </c>
      <c r="I3" s="589">
        <f>DARCA!Y35</f>
        <v>0.80228571428571427</v>
      </c>
      <c r="J3" s="7"/>
      <c r="K3" s="6" t="s">
        <v>1538</v>
      </c>
      <c r="L3" s="6"/>
      <c r="M3" s="10"/>
      <c r="N3" s="121" t="s">
        <v>1412</v>
      </c>
    </row>
    <row r="4" spans="1:14" s="3" customFormat="1" ht="29.25" customHeight="1" x14ac:dyDescent="0.2">
      <c r="A4" s="6">
        <v>2</v>
      </c>
      <c r="B4" s="123" t="s">
        <v>237</v>
      </c>
      <c r="C4" s="9" t="s">
        <v>239</v>
      </c>
      <c r="D4" s="124" t="s">
        <v>65</v>
      </c>
      <c r="E4" s="124"/>
      <c r="F4" s="127">
        <v>41306</v>
      </c>
      <c r="G4" s="128">
        <v>41638</v>
      </c>
      <c r="H4" s="589">
        <f>' ACUERDO-085'!Y43</f>
        <v>0.74952380952380948</v>
      </c>
      <c r="I4" s="589">
        <f>' ACUERDO-085'!Y42</f>
        <v>0.51218951902368981</v>
      </c>
      <c r="J4" s="7"/>
      <c r="K4" s="6" t="s">
        <v>1538</v>
      </c>
      <c r="L4" s="6"/>
      <c r="M4" s="10"/>
      <c r="N4" s="123" t="s">
        <v>1412</v>
      </c>
    </row>
    <row r="5" spans="1:14" s="3" customFormat="1" ht="19.5" customHeight="1" x14ac:dyDescent="0.2">
      <c r="A5" s="6">
        <v>3</v>
      </c>
      <c r="B5" s="129" t="s">
        <v>240</v>
      </c>
      <c r="C5" s="525" t="s">
        <v>241</v>
      </c>
      <c r="D5" s="124" t="s">
        <v>65</v>
      </c>
      <c r="E5" s="124"/>
      <c r="F5" s="127">
        <v>42024</v>
      </c>
      <c r="G5" s="130">
        <v>42307</v>
      </c>
      <c r="H5" s="589">
        <f>MONITORIAS!X29</f>
        <v>0.70000000000000007</v>
      </c>
      <c r="I5" s="589">
        <f>MONITORIAS!X28</f>
        <v>0.65</v>
      </c>
      <c r="J5" s="7">
        <v>43382</v>
      </c>
      <c r="K5" s="6" t="s">
        <v>1538</v>
      </c>
      <c r="L5" s="6"/>
      <c r="M5" s="10"/>
      <c r="N5" s="526" t="s">
        <v>1413</v>
      </c>
    </row>
    <row r="6" spans="1:14" s="3" customFormat="1" ht="15" customHeight="1" x14ac:dyDescent="0.2">
      <c r="A6" s="6">
        <v>4</v>
      </c>
      <c r="B6" s="123" t="s">
        <v>1397</v>
      </c>
      <c r="C6" s="9" t="s">
        <v>1364</v>
      </c>
      <c r="D6" s="523" t="s">
        <v>1396</v>
      </c>
      <c r="E6" s="124"/>
      <c r="F6" s="124"/>
      <c r="G6" s="124"/>
      <c r="H6" s="589">
        <f>'CGR 2015'!S150</f>
        <v>0.969333651096282</v>
      </c>
      <c r="I6" s="589">
        <f>'CGR 2015'!S149</f>
        <v>0.969333651096282</v>
      </c>
      <c r="J6" s="7">
        <v>43347</v>
      </c>
      <c r="K6" s="6" t="s">
        <v>1421</v>
      </c>
      <c r="L6" s="5"/>
      <c r="M6" s="10"/>
      <c r="N6" s="5" t="s">
        <v>1414</v>
      </c>
    </row>
    <row r="7" spans="1:14" s="3" customFormat="1" ht="24" customHeight="1" x14ac:dyDescent="0.2">
      <c r="A7" s="6">
        <v>5</v>
      </c>
      <c r="B7" s="129" t="s">
        <v>614</v>
      </c>
      <c r="C7" s="525" t="s">
        <v>1398</v>
      </c>
      <c r="D7" s="524" t="s">
        <v>1399</v>
      </c>
      <c r="E7" s="124"/>
      <c r="F7" s="8">
        <v>42125</v>
      </c>
      <c r="G7" s="8">
        <v>42369</v>
      </c>
      <c r="H7" s="589">
        <f>'ADMINISTRATIVO UNISALUD'!S37</f>
        <v>0.90666666666666662</v>
      </c>
      <c r="I7" s="589">
        <f>'ADMINISTRATIVO UNISALUD'!S36</f>
        <v>0.85000000000000009</v>
      </c>
      <c r="J7" s="7"/>
      <c r="K7" s="2115" t="s">
        <v>2362</v>
      </c>
      <c r="L7" s="6"/>
      <c r="M7" s="10"/>
      <c r="N7" s="5" t="s">
        <v>1415</v>
      </c>
    </row>
    <row r="8" spans="1:14" s="3" customFormat="1" ht="25.5" customHeight="1" x14ac:dyDescent="0.2">
      <c r="A8" s="6">
        <v>6</v>
      </c>
      <c r="B8" s="129" t="s">
        <v>614</v>
      </c>
      <c r="C8" s="525" t="s">
        <v>1366</v>
      </c>
      <c r="D8" s="524" t="s">
        <v>1399</v>
      </c>
      <c r="E8" s="124"/>
      <c r="F8" s="8">
        <v>42276</v>
      </c>
      <c r="G8" s="8">
        <v>42550</v>
      </c>
      <c r="H8" s="589">
        <f>'ASISTENCIAL UNISALUD'!T65</f>
        <v>0.84599999999999997</v>
      </c>
      <c r="I8" s="589">
        <f>'ASISTENCIAL UNISALUD'!T64</f>
        <v>0.83260869565217399</v>
      </c>
      <c r="J8" s="7"/>
      <c r="K8" s="2116"/>
      <c r="L8" s="6"/>
      <c r="M8" s="10"/>
      <c r="N8" s="5" t="s">
        <v>1415</v>
      </c>
    </row>
    <row r="9" spans="1:14" s="3" customFormat="1" ht="16.5" customHeight="1" x14ac:dyDescent="0.2">
      <c r="A9" s="6">
        <v>7</v>
      </c>
      <c r="B9" s="1171" t="s">
        <v>1400</v>
      </c>
      <c r="C9" s="9" t="s">
        <v>1367</v>
      </c>
      <c r="D9" s="9" t="s">
        <v>1401</v>
      </c>
      <c r="E9" s="124"/>
      <c r="F9" s="8">
        <v>42461</v>
      </c>
      <c r="G9" s="8">
        <v>42734</v>
      </c>
      <c r="H9" s="589">
        <f>'COMISIONES DE ESTUDIO'!T34</f>
        <v>0.54285714285714293</v>
      </c>
      <c r="I9" s="589">
        <f>'COMISIONES DE ESTUDIO'!T33</f>
        <v>0.55915186661834004</v>
      </c>
      <c r="J9" s="7">
        <v>43817</v>
      </c>
      <c r="K9" s="6" t="s">
        <v>1421</v>
      </c>
      <c r="L9" s="6"/>
      <c r="M9" s="10"/>
      <c r="N9" s="5" t="s">
        <v>12</v>
      </c>
    </row>
    <row r="10" spans="1:14" s="3" customFormat="1" ht="14.25" customHeight="1" x14ac:dyDescent="0.2">
      <c r="A10" s="6">
        <v>8</v>
      </c>
      <c r="B10" s="1171" t="s">
        <v>1402</v>
      </c>
      <c r="C10" s="525" t="s">
        <v>1369</v>
      </c>
      <c r="D10" s="525" t="s">
        <v>1403</v>
      </c>
      <c r="E10" s="124"/>
      <c r="F10" s="8">
        <v>42943</v>
      </c>
      <c r="G10" s="8">
        <v>43343</v>
      </c>
      <c r="H10" s="589">
        <f>PQRSF!U39</f>
        <v>0.43478260869565216</v>
      </c>
      <c r="I10" s="589">
        <f>PQRSF!U38</f>
        <v>0.40368852459016386</v>
      </c>
      <c r="J10" s="7">
        <v>43789</v>
      </c>
      <c r="K10" s="6" t="s">
        <v>1421</v>
      </c>
      <c r="L10" s="6"/>
      <c r="M10" s="10"/>
      <c r="N10" s="5" t="s">
        <v>1416</v>
      </c>
    </row>
    <row r="11" spans="1:14" s="3" customFormat="1" ht="14.25" customHeight="1" x14ac:dyDescent="0.2">
      <c r="A11" s="6">
        <v>9</v>
      </c>
      <c r="B11" s="1171" t="s">
        <v>1404</v>
      </c>
      <c r="C11" s="9" t="s">
        <v>1373</v>
      </c>
      <c r="D11" s="9" t="s">
        <v>65</v>
      </c>
      <c r="E11" s="124"/>
      <c r="F11" s="8">
        <v>42976</v>
      </c>
      <c r="G11" s="8">
        <v>43341</v>
      </c>
      <c r="H11" s="589">
        <f>EKOGUI!S26</f>
        <v>0</v>
      </c>
      <c r="I11" s="589">
        <f>EKOGUI!S25</f>
        <v>0</v>
      </c>
      <c r="J11" s="7">
        <v>43789</v>
      </c>
      <c r="K11" s="6" t="s">
        <v>1421</v>
      </c>
      <c r="L11" s="6"/>
      <c r="M11" s="10"/>
      <c r="N11" s="5" t="s">
        <v>1416</v>
      </c>
    </row>
    <row r="12" spans="1:14" s="3" customFormat="1" ht="15" customHeight="1" x14ac:dyDescent="0.2">
      <c r="A12" s="6">
        <v>10</v>
      </c>
      <c r="B12" s="1171" t="s">
        <v>1405</v>
      </c>
      <c r="C12" s="9" t="s">
        <v>1375</v>
      </c>
      <c r="D12" s="9" t="s">
        <v>65</v>
      </c>
      <c r="E12" s="124"/>
      <c r="F12" s="7">
        <v>42955</v>
      </c>
      <c r="G12" s="7">
        <v>43190</v>
      </c>
      <c r="H12" s="589">
        <f>C.I.C!S36</f>
        <v>0.82307692307692315</v>
      </c>
      <c r="I12" s="589">
        <f>C.I.C!S35</f>
        <v>1</v>
      </c>
      <c r="J12" s="7">
        <v>43789</v>
      </c>
      <c r="K12" s="6" t="s">
        <v>1421</v>
      </c>
      <c r="L12" s="6"/>
      <c r="M12" s="10"/>
      <c r="N12" s="5" t="s">
        <v>2365</v>
      </c>
    </row>
    <row r="13" spans="1:14" s="3" customFormat="1" ht="27.75" customHeight="1" x14ac:dyDescent="0.2">
      <c r="A13" s="2112" t="s">
        <v>1646</v>
      </c>
      <c r="B13" s="2113"/>
      <c r="C13" s="2113"/>
      <c r="D13" s="2113"/>
      <c r="E13" s="2113"/>
      <c r="F13" s="2113"/>
      <c r="G13" s="2113"/>
      <c r="H13" s="2113"/>
      <c r="I13" s="2113"/>
      <c r="J13" s="2113"/>
      <c r="K13" s="2113"/>
      <c r="L13" s="2113"/>
      <c r="M13" s="2113"/>
      <c r="N13" s="2114"/>
    </row>
    <row r="14" spans="1:14" s="3" customFormat="1" x14ac:dyDescent="0.2">
      <c r="A14" s="6">
        <v>11</v>
      </c>
      <c r="B14" s="1171" t="s">
        <v>1400</v>
      </c>
      <c r="C14" s="9" t="s">
        <v>1406</v>
      </c>
      <c r="D14" s="10" t="s">
        <v>1401</v>
      </c>
      <c r="E14" s="124"/>
      <c r="F14" s="7">
        <v>43252</v>
      </c>
      <c r="G14" s="7">
        <v>43616</v>
      </c>
      <c r="H14" s="589">
        <f>POSGRADOS!S36</f>
        <v>0.43382352941176472</v>
      </c>
      <c r="I14" s="589">
        <f>POSGRADOS!U36</f>
        <v>1</v>
      </c>
      <c r="J14" s="7">
        <v>43789</v>
      </c>
      <c r="K14" s="6" t="s">
        <v>1421</v>
      </c>
      <c r="L14" s="6"/>
      <c r="M14" s="10"/>
      <c r="N14" s="5" t="s">
        <v>12</v>
      </c>
    </row>
    <row r="15" spans="1:14" s="3" customFormat="1" x14ac:dyDescent="0.2">
      <c r="A15" s="6">
        <v>12</v>
      </c>
      <c r="B15" s="1171" t="s">
        <v>1407</v>
      </c>
      <c r="C15" s="9" t="s">
        <v>1408</v>
      </c>
      <c r="D15" s="10" t="s">
        <v>1409</v>
      </c>
      <c r="E15" s="124"/>
      <c r="F15" s="7">
        <v>43374</v>
      </c>
      <c r="G15" s="7">
        <v>43818</v>
      </c>
      <c r="H15" s="589">
        <f>'GESTIÓN AMBIENTAL'!Q34</f>
        <v>0.43437500000000001</v>
      </c>
      <c r="I15" s="589">
        <f>'GESTIÓN AMBIENTAL'!S34</f>
        <v>0.90909090909090906</v>
      </c>
      <c r="J15" s="7">
        <v>43804</v>
      </c>
      <c r="K15" s="6" t="s">
        <v>1421</v>
      </c>
      <c r="L15" s="6"/>
      <c r="M15" s="10"/>
      <c r="N15" s="5" t="s">
        <v>1417</v>
      </c>
    </row>
    <row r="16" spans="1:14" s="3" customFormat="1" x14ac:dyDescent="0.2">
      <c r="A16" s="6">
        <v>13</v>
      </c>
      <c r="B16" s="1171" t="s">
        <v>1410</v>
      </c>
      <c r="C16" s="9" t="s">
        <v>1411</v>
      </c>
      <c r="D16" s="524" t="s">
        <v>1399</v>
      </c>
      <c r="E16" s="6"/>
      <c r="F16" s="7">
        <v>43136</v>
      </c>
      <c r="G16" s="7">
        <v>43739</v>
      </c>
      <c r="H16" s="589">
        <f>'BIENESTAR UNIVERSITARIO'!S38</f>
        <v>0.52040816326530592</v>
      </c>
      <c r="I16" s="589">
        <f>'BIENESTAR UNIVERSITARIO'!U38</f>
        <v>1</v>
      </c>
      <c r="J16" s="7">
        <v>43795</v>
      </c>
      <c r="K16" s="6" t="s">
        <v>1421</v>
      </c>
      <c r="L16" s="6"/>
      <c r="M16" s="10"/>
      <c r="N16" s="5" t="s">
        <v>1418</v>
      </c>
    </row>
    <row r="17" spans="1:14" s="3" customFormat="1" x14ac:dyDescent="0.2">
      <c r="A17" s="6">
        <v>14</v>
      </c>
      <c r="B17" s="1171" t="s">
        <v>240</v>
      </c>
      <c r="C17" s="9" t="s">
        <v>72</v>
      </c>
      <c r="D17" s="124" t="s">
        <v>65</v>
      </c>
      <c r="E17" s="6"/>
      <c r="F17" s="127">
        <v>43430</v>
      </c>
      <c r="G17" s="127">
        <v>43794</v>
      </c>
      <c r="H17" s="589">
        <f>'CONTRATACIÓN - PROVEEDORES'!R26</f>
        <v>0.57317073170731703</v>
      </c>
      <c r="I17" s="589">
        <f>'CONTRATACIÓN - PROVEEDORES'!T26</f>
        <v>1</v>
      </c>
      <c r="J17" s="7">
        <v>43796</v>
      </c>
      <c r="K17" s="6" t="s">
        <v>1421</v>
      </c>
      <c r="L17" s="6"/>
      <c r="M17" s="10"/>
      <c r="N17" s="5" t="s">
        <v>2370</v>
      </c>
    </row>
    <row r="18" spans="1:14" s="4" customFormat="1" x14ac:dyDescent="0.2">
      <c r="A18" s="6">
        <v>15</v>
      </c>
      <c r="B18" s="1171" t="str">
        <f>'PROCESOS DISCIPLINARIOS'!$F$9</f>
        <v>División de Gestión del Talento Humano</v>
      </c>
      <c r="C18" s="9" t="str">
        <f>'PROCESOS DISCIPLINARIOS'!$I$9</f>
        <v>Procesos Disciplicarios</v>
      </c>
      <c r="D18" s="9" t="str">
        <f>'PROCESOS DISCIPLINARIOS'!$C$9</f>
        <v>Gestión Administrativa y Financiera</v>
      </c>
      <c r="E18" s="6"/>
      <c r="F18" s="8">
        <v>43633</v>
      </c>
      <c r="G18" s="8">
        <v>43998</v>
      </c>
      <c r="H18" s="589">
        <f>'PROCESOS DISCIPLINARIOS'!$P$15</f>
        <v>0.5714285714285714</v>
      </c>
      <c r="I18" s="589">
        <f>'PROCESOS DISCIPLINARIOS'!$R$15</f>
        <v>1</v>
      </c>
      <c r="J18" s="7">
        <v>43796</v>
      </c>
      <c r="K18" s="6" t="s">
        <v>1537</v>
      </c>
      <c r="L18" s="6"/>
      <c r="M18" s="10"/>
      <c r="N18" s="5" t="s">
        <v>12</v>
      </c>
    </row>
    <row r="19" spans="1:14" s="4" customFormat="1" ht="20.25" customHeight="1" x14ac:dyDescent="0.2">
      <c r="A19" s="6">
        <v>16</v>
      </c>
      <c r="B19" s="1171" t="s">
        <v>1400</v>
      </c>
      <c r="C19" s="9" t="s">
        <v>1419</v>
      </c>
      <c r="D19" s="9" t="s">
        <v>1401</v>
      </c>
      <c r="E19" s="6"/>
      <c r="F19" s="8"/>
      <c r="G19" s="8"/>
      <c r="H19" s="589">
        <f>'COMISIÓN ACADÉMICA'!Q17</f>
        <v>0</v>
      </c>
      <c r="I19" s="589">
        <f>'COMISIÓN ACADÉMICA'!S17</f>
        <v>1</v>
      </c>
      <c r="J19" s="7">
        <v>43817</v>
      </c>
      <c r="K19" s="6" t="s">
        <v>1422</v>
      </c>
      <c r="L19" s="6"/>
      <c r="M19" s="10"/>
      <c r="N19" s="5" t="s">
        <v>12</v>
      </c>
    </row>
    <row r="20" spans="1:14" s="4" customFormat="1" ht="20.25" customHeight="1" x14ac:dyDescent="0.2">
      <c r="A20" s="6">
        <v>17</v>
      </c>
      <c r="B20" s="1171" t="s">
        <v>1400</v>
      </c>
      <c r="C20" s="9" t="s">
        <v>1389</v>
      </c>
      <c r="D20" s="9" t="s">
        <v>1401</v>
      </c>
      <c r="E20" s="6"/>
      <c r="F20" s="8">
        <v>43374</v>
      </c>
      <c r="G20" s="8">
        <v>43738</v>
      </c>
      <c r="H20" s="589">
        <f>'EVALUACIÓN DOCENTE'!Q18</f>
        <v>0</v>
      </c>
      <c r="I20" s="589">
        <f>'EVALUACIÓN DOCENTE'!S18</f>
        <v>1</v>
      </c>
      <c r="J20" s="7">
        <v>43817</v>
      </c>
      <c r="K20" s="6" t="s">
        <v>1421</v>
      </c>
      <c r="L20" s="6"/>
      <c r="M20" s="10"/>
      <c r="N20" s="5" t="s">
        <v>12</v>
      </c>
    </row>
    <row r="21" spans="1:14" s="603" customFormat="1" ht="18" customHeight="1" x14ac:dyDescent="0.2">
      <c r="A21" s="6">
        <v>18</v>
      </c>
      <c r="B21" s="1171" t="s">
        <v>1400</v>
      </c>
      <c r="C21" s="9" t="s">
        <v>1420</v>
      </c>
      <c r="D21" s="9" t="s">
        <v>1401</v>
      </c>
      <c r="E21" s="6"/>
      <c r="F21" s="8">
        <v>43374</v>
      </c>
      <c r="G21" s="8">
        <v>43819</v>
      </c>
      <c r="H21" s="589">
        <f>'SELECCIÓN DOCENTE'!Q15</f>
        <v>0.52857142857142858</v>
      </c>
      <c r="I21" s="589">
        <f>'SELECCIÓN DOCENTE'!S15</f>
        <v>1</v>
      </c>
      <c r="J21" s="7">
        <v>43817</v>
      </c>
      <c r="K21" s="6" t="s">
        <v>1421</v>
      </c>
      <c r="L21" s="6"/>
      <c r="M21" s="10"/>
      <c r="N21" s="5" t="s">
        <v>12</v>
      </c>
    </row>
    <row r="22" spans="1:14" s="4" customFormat="1" ht="35.25" customHeight="1" x14ac:dyDescent="0.2">
      <c r="A22" s="6">
        <v>19</v>
      </c>
      <c r="B22" s="1171" t="s">
        <v>1610</v>
      </c>
      <c r="C22" s="9" t="s">
        <v>1611</v>
      </c>
      <c r="D22" s="9" t="s">
        <v>1612</v>
      </c>
      <c r="E22" s="6"/>
      <c r="F22" s="8" t="e">
        <f>MIN(#REF!)</f>
        <v>#REF!</v>
      </c>
      <c r="G22" s="8" t="e">
        <f>MAX(#REF!)</f>
        <v>#REF!</v>
      </c>
      <c r="H22" s="589">
        <f>PDI!P21</f>
        <v>0.55555555555555558</v>
      </c>
      <c r="I22" s="589">
        <f>PDI!R21</f>
        <v>0.875</v>
      </c>
      <c r="J22" s="7">
        <v>43788</v>
      </c>
      <c r="K22" s="6" t="s">
        <v>1421</v>
      </c>
      <c r="L22" s="6"/>
      <c r="M22" s="10"/>
      <c r="N22" s="121" t="s">
        <v>2369</v>
      </c>
    </row>
    <row r="23" spans="1:14" ht="27.75" customHeight="1" x14ac:dyDescent="0.2">
      <c r="A23" s="647">
        <v>20</v>
      </c>
      <c r="B23" s="1171" t="s">
        <v>1677</v>
      </c>
      <c r="C23" s="9" t="s">
        <v>1933</v>
      </c>
      <c r="D23" s="648"/>
      <c r="E23" s="648"/>
      <c r="F23" s="648"/>
      <c r="G23" s="648"/>
      <c r="H23" s="589">
        <f>CALIDAD!P24</f>
        <v>0.90333333333333343</v>
      </c>
      <c r="I23" s="589">
        <f>CALIDAD!T24</f>
        <v>0.24242424242424243</v>
      </c>
      <c r="J23" s="7">
        <v>43798</v>
      </c>
      <c r="K23" s="6" t="s">
        <v>2371</v>
      </c>
      <c r="L23" s="648"/>
      <c r="M23" s="648"/>
      <c r="N23" s="121" t="s">
        <v>2363</v>
      </c>
    </row>
    <row r="24" spans="1:14" ht="27.75" customHeight="1" x14ac:dyDescent="0.2">
      <c r="A24" s="647">
        <v>21</v>
      </c>
      <c r="B24" s="1171" t="s">
        <v>1949</v>
      </c>
      <c r="C24" s="9" t="s">
        <v>1950</v>
      </c>
      <c r="D24" s="648"/>
      <c r="E24" s="648"/>
      <c r="F24" s="648"/>
      <c r="G24" s="648"/>
      <c r="H24" s="589">
        <f>'PRESUPUESTO '!P24</f>
        <v>0.40260869565217389</v>
      </c>
      <c r="I24" s="589">
        <f>'PRESUPUESTO '!T24</f>
        <v>0.33333333333333331</v>
      </c>
      <c r="J24" s="7">
        <v>43789</v>
      </c>
      <c r="K24" s="6" t="s">
        <v>1934</v>
      </c>
      <c r="L24" s="648"/>
      <c r="M24" s="648"/>
      <c r="N24" s="121" t="s">
        <v>2366</v>
      </c>
    </row>
    <row r="25" spans="1:14" ht="23.25" customHeight="1" x14ac:dyDescent="0.2">
      <c r="A25" s="958">
        <v>22</v>
      </c>
      <c r="B25" s="1171" t="s">
        <v>2152</v>
      </c>
      <c r="C25" s="9" t="s">
        <v>2153</v>
      </c>
      <c r="D25" s="959"/>
      <c r="E25" s="959"/>
      <c r="F25" s="959"/>
      <c r="G25" s="959"/>
      <c r="H25" s="589">
        <f>TRANSPORTE!R32</f>
        <v>0.22916666666666666</v>
      </c>
      <c r="I25" s="961">
        <f>TRANSPORTE!T32</f>
        <v>0.14285714285714285</v>
      </c>
      <c r="J25" s="1251">
        <v>43800</v>
      </c>
      <c r="K25" s="6" t="s">
        <v>1934</v>
      </c>
      <c r="L25" s="959"/>
      <c r="M25" s="959"/>
      <c r="N25" s="960" t="s">
        <v>2364</v>
      </c>
    </row>
    <row r="26" spans="1:14" ht="21" customHeight="1" x14ac:dyDescent="0.2">
      <c r="A26" s="647">
        <v>23</v>
      </c>
      <c r="B26" s="1171" t="s">
        <v>1610</v>
      </c>
      <c r="C26" s="9" t="s">
        <v>2359</v>
      </c>
      <c r="D26" s="648"/>
      <c r="E26" s="648"/>
      <c r="F26" s="648"/>
      <c r="G26" s="648"/>
      <c r="H26" s="589">
        <f>'INFORMES GESTIÓN'!Q15</f>
        <v>0</v>
      </c>
      <c r="I26" s="961"/>
      <c r="J26" s="958" t="s">
        <v>1349</v>
      </c>
      <c r="K26" s="6" t="s">
        <v>1421</v>
      </c>
      <c r="L26" s="648"/>
      <c r="M26" s="648"/>
      <c r="N26" s="960" t="s">
        <v>2368</v>
      </c>
    </row>
    <row r="27" spans="1:14" ht="15" customHeight="1" x14ac:dyDescent="0.2">
      <c r="A27" s="647">
        <v>24</v>
      </c>
      <c r="B27" s="1171" t="s">
        <v>2360</v>
      </c>
      <c r="C27" s="9" t="s">
        <v>2361</v>
      </c>
      <c r="D27" s="648"/>
      <c r="E27" s="648"/>
      <c r="F27" s="648"/>
      <c r="G27" s="648"/>
      <c r="H27" s="589">
        <f>'ARCHIVO HISTÓRICO'!Q19</f>
        <v>0.83370841055511424</v>
      </c>
      <c r="I27" s="1241">
        <f>'ARCHIVO HISTÓRICO'!U19</f>
        <v>0.5625</v>
      </c>
      <c r="J27" s="648"/>
      <c r="K27" s="6" t="s">
        <v>1421</v>
      </c>
      <c r="L27" s="648"/>
      <c r="M27" s="648"/>
      <c r="N27" s="960" t="s">
        <v>2367</v>
      </c>
    </row>
    <row r="28" spans="1:14" ht="14.25" customHeight="1" x14ac:dyDescent="0.2">
      <c r="C28" s="2"/>
      <c r="D28" s="2"/>
    </row>
    <row r="29" spans="1:14" ht="14.25" customHeight="1" x14ac:dyDescent="0.2">
      <c r="C29" s="2"/>
      <c r="D29" s="2"/>
    </row>
    <row r="30" spans="1:14" ht="15.75" customHeight="1" x14ac:dyDescent="0.2">
      <c r="C30" s="2"/>
      <c r="D30" s="2"/>
    </row>
    <row r="31" spans="1:14" ht="11.25" customHeight="1" x14ac:dyDescent="0.2">
      <c r="A31" s="2109" t="s">
        <v>13</v>
      </c>
      <c r="B31" s="2110"/>
      <c r="E31" s="11"/>
    </row>
    <row r="32" spans="1:14" ht="11.25" customHeight="1" x14ac:dyDescent="0.2">
      <c r="A32" s="13" t="s">
        <v>14</v>
      </c>
      <c r="B32" s="13" t="s">
        <v>15</v>
      </c>
    </row>
    <row r="33" spans="1:14" ht="11.25" customHeight="1" x14ac:dyDescent="0.2">
      <c r="A33" s="14" t="s">
        <v>16</v>
      </c>
      <c r="B33" s="15" t="s">
        <v>17</v>
      </c>
    </row>
    <row r="34" spans="1:14" ht="12" customHeight="1" x14ac:dyDescent="0.2">
      <c r="A34" s="16" t="s">
        <v>18</v>
      </c>
      <c r="B34" s="16" t="s">
        <v>19</v>
      </c>
      <c r="H34" s="2104" t="s">
        <v>2373</v>
      </c>
      <c r="I34" s="2104"/>
      <c r="J34" s="2104"/>
      <c r="K34" s="2104"/>
    </row>
    <row r="35" spans="1:14" x14ac:dyDescent="0.2">
      <c r="A35" s="17" t="s">
        <v>20</v>
      </c>
      <c r="B35" s="17" t="s">
        <v>21</v>
      </c>
      <c r="H35" s="2105" t="s">
        <v>2374</v>
      </c>
      <c r="I35" s="2105"/>
      <c r="J35" s="2105"/>
      <c r="K35" s="2105"/>
    </row>
    <row r="36" spans="1:14" x14ac:dyDescent="0.2">
      <c r="H36" s="2104" t="s">
        <v>2375</v>
      </c>
      <c r="I36" s="2104"/>
      <c r="J36" s="2104"/>
      <c r="K36" s="2104"/>
      <c r="L36" s="1252"/>
      <c r="M36" s="1252"/>
      <c r="N36" s="1253"/>
    </row>
    <row r="37" spans="1:14" ht="25.5" customHeight="1" x14ac:dyDescent="0.2">
      <c r="I37" s="1253"/>
      <c r="J37" s="2111"/>
      <c r="K37" s="2111"/>
      <c r="L37" s="2111"/>
      <c r="M37" s="2111"/>
      <c r="N37" s="1252"/>
    </row>
    <row r="38" spans="1:14" ht="10.15" customHeight="1" x14ac:dyDescent="0.2">
      <c r="A38" s="18"/>
      <c r="I38" s="1253"/>
      <c r="J38" s="1254"/>
      <c r="K38" s="1255"/>
      <c r="L38" s="1254"/>
      <c r="M38" s="1252"/>
      <c r="N38" s="1252"/>
    </row>
    <row r="39" spans="1:14" x14ac:dyDescent="0.2">
      <c r="I39" s="1253"/>
      <c r="J39" s="1254"/>
      <c r="K39" s="1255"/>
      <c r="L39" s="1255"/>
      <c r="M39" s="1254"/>
      <c r="N39" s="1252"/>
    </row>
    <row r="40" spans="1:14" ht="15.75" customHeight="1" x14ac:dyDescent="0.2">
      <c r="B40" s="19"/>
      <c r="C40" s="20"/>
      <c r="D40" s="20"/>
      <c r="E40" s="19"/>
      <c r="H40" s="2104" t="s">
        <v>2373</v>
      </c>
      <c r="I40" s="2104"/>
      <c r="J40" s="2104"/>
      <c r="K40" s="2104"/>
      <c r="L40" s="1252"/>
      <c r="M40" s="1252"/>
      <c r="N40" s="1252"/>
    </row>
    <row r="41" spans="1:14" x14ac:dyDescent="0.2">
      <c r="H41" s="2105" t="s">
        <v>2376</v>
      </c>
      <c r="I41" s="2105"/>
      <c r="J41" s="2105"/>
      <c r="K41" s="2105"/>
      <c r="N41" s="2"/>
    </row>
    <row r="42" spans="1:14" x14ac:dyDescent="0.2">
      <c r="A42" s="1256"/>
      <c r="B42" s="1256"/>
      <c r="C42" s="1256"/>
      <c r="D42" s="1256"/>
      <c r="E42" s="1256"/>
      <c r="F42" s="1256"/>
      <c r="G42" s="1256"/>
      <c r="H42" s="2104" t="s">
        <v>2377</v>
      </c>
      <c r="I42" s="2104"/>
      <c r="J42" s="2104"/>
      <c r="K42" s="2104"/>
      <c r="L42" s="1256"/>
      <c r="M42" s="1256"/>
      <c r="N42" s="1256"/>
    </row>
    <row r="43" spans="1:14" ht="12.75" customHeight="1" x14ac:dyDescent="0.2">
      <c r="A43" s="1256"/>
      <c r="B43" s="1256"/>
      <c r="C43" s="1256"/>
      <c r="D43" s="1256"/>
      <c r="E43" s="1256"/>
      <c r="F43" s="1256"/>
      <c r="G43" s="1256"/>
      <c r="H43" s="1256"/>
      <c r="I43" s="1256"/>
      <c r="J43" s="1256"/>
      <c r="K43" s="1256"/>
      <c r="L43" s="1256"/>
      <c r="M43" s="1256"/>
      <c r="N43" s="1256"/>
    </row>
    <row r="44" spans="1:14" ht="10.5" customHeight="1" x14ac:dyDescent="0.2">
      <c r="A44" s="1256"/>
      <c r="B44" s="1256"/>
      <c r="C44" s="1256"/>
      <c r="D44" s="1256"/>
      <c r="E44" s="1256"/>
      <c r="F44" s="1256"/>
      <c r="G44" s="1256"/>
      <c r="H44" s="1256"/>
      <c r="I44" s="1256"/>
      <c r="J44" s="1256"/>
      <c r="K44" s="1256"/>
      <c r="L44" s="1256"/>
      <c r="M44" s="1256"/>
      <c r="N44" s="1256"/>
    </row>
    <row r="45" spans="1:14" ht="10.5" customHeight="1" x14ac:dyDescent="0.2">
      <c r="A45" s="1256"/>
      <c r="B45" s="1256"/>
      <c r="C45" s="1256"/>
      <c r="D45" s="1256"/>
      <c r="E45" s="1256"/>
      <c r="F45" s="1256"/>
      <c r="G45" s="1256"/>
      <c r="H45" s="1256"/>
      <c r="I45" s="1256"/>
      <c r="J45" s="1256"/>
      <c r="K45" s="1256"/>
      <c r="L45" s="1256"/>
      <c r="M45" s="1256"/>
      <c r="N45" s="1256"/>
    </row>
    <row r="46" spans="1:14" ht="12.75" customHeight="1" x14ac:dyDescent="0.2"/>
    <row r="51" spans="3:6" x14ac:dyDescent="0.2">
      <c r="C51" s="2"/>
      <c r="D51" s="2"/>
      <c r="F51"/>
    </row>
  </sheetData>
  <mergeCells count="11">
    <mergeCell ref="H40:K40"/>
    <mergeCell ref="H41:K41"/>
    <mergeCell ref="H42:K42"/>
    <mergeCell ref="B1:N1"/>
    <mergeCell ref="A31:B31"/>
    <mergeCell ref="J37:M37"/>
    <mergeCell ref="A13:N13"/>
    <mergeCell ref="K7:K8"/>
    <mergeCell ref="H34:K34"/>
    <mergeCell ref="H35:K35"/>
    <mergeCell ref="H36:K36"/>
  </mergeCells>
  <conditionalFormatting sqref="H18:I18">
    <cfRule type="cellIs" dxfId="153" priority="315" stopIfTrue="1" operator="between">
      <formula>0.9</formula>
      <formula>1</formula>
    </cfRule>
    <cfRule type="cellIs" dxfId="152" priority="316" stopIfTrue="1" operator="between">
      <formula>0.5</formula>
      <formula>0.89</formula>
    </cfRule>
    <cfRule type="cellIs" dxfId="151" priority="317" stopIfTrue="1" operator="between">
      <formula>0.2</formula>
      <formula>0.4999999</formula>
    </cfRule>
    <cfRule type="cellIs" dxfId="150" priority="318" stopIfTrue="1" operator="between">
      <formula>0</formula>
      <formula>0.19</formula>
    </cfRule>
  </conditionalFormatting>
  <conditionalFormatting sqref="I18">
    <cfRule type="cellIs" dxfId="149" priority="314" operator="lessThan">
      <formula>0.1</formula>
    </cfRule>
  </conditionalFormatting>
  <conditionalFormatting sqref="I18">
    <cfRule type="cellIs" dxfId="148" priority="310" stopIfTrue="1" operator="between">
      <formula>0.9</formula>
      <formula>1</formula>
    </cfRule>
    <cfRule type="cellIs" dxfId="147" priority="311" stopIfTrue="1" operator="between">
      <formula>0.5</formula>
      <formula>0.89</formula>
    </cfRule>
    <cfRule type="cellIs" dxfId="146" priority="312" stopIfTrue="1" operator="between">
      <formula>0.2</formula>
      <formula>0.4999999</formula>
    </cfRule>
    <cfRule type="cellIs" dxfId="145" priority="313" stopIfTrue="1" operator="between">
      <formula>0</formula>
      <formula>0.19</formula>
    </cfRule>
  </conditionalFormatting>
  <conditionalFormatting sqref="I18">
    <cfRule type="cellIs" dxfId="144" priority="309" operator="lessThan">
      <formula>0.1</formula>
    </cfRule>
  </conditionalFormatting>
  <conditionalFormatting sqref="I18">
    <cfRule type="cellIs" dxfId="143" priority="305" stopIfTrue="1" operator="between">
      <formula>0.9</formula>
      <formula>1</formula>
    </cfRule>
    <cfRule type="cellIs" dxfId="142" priority="306" stopIfTrue="1" operator="between">
      <formula>0.5</formula>
      <formula>0.89</formula>
    </cfRule>
    <cfRule type="cellIs" dxfId="141" priority="307" stopIfTrue="1" operator="between">
      <formula>0.2</formula>
      <formula>0.4999999</formula>
    </cfRule>
    <cfRule type="cellIs" dxfId="140" priority="308" stopIfTrue="1" operator="between">
      <formula>0</formula>
      <formula>0.19</formula>
    </cfRule>
  </conditionalFormatting>
  <conditionalFormatting sqref="I18">
    <cfRule type="cellIs" dxfId="139" priority="304" operator="lessThan">
      <formula>0.1</formula>
    </cfRule>
  </conditionalFormatting>
  <conditionalFormatting sqref="H18">
    <cfRule type="cellIs" dxfId="138" priority="300" stopIfTrue="1" operator="between">
      <formula>0.9</formula>
      <formula>1</formula>
    </cfRule>
    <cfRule type="cellIs" dxfId="137" priority="301" stopIfTrue="1" operator="between">
      <formula>0.5</formula>
      <formula>0.89</formula>
    </cfRule>
    <cfRule type="cellIs" dxfId="136" priority="302" stopIfTrue="1" operator="between">
      <formula>0.2</formula>
      <formula>0.4999999</formula>
    </cfRule>
    <cfRule type="cellIs" dxfId="135" priority="303" stopIfTrue="1" operator="between">
      <formula>0</formula>
      <formula>0.19</formula>
    </cfRule>
  </conditionalFormatting>
  <conditionalFormatting sqref="H3:I5">
    <cfRule type="cellIs" dxfId="134" priority="231" stopIfTrue="1" operator="between">
      <formula>0.9</formula>
      <formula>1</formula>
    </cfRule>
    <cfRule type="cellIs" dxfId="133" priority="232" stopIfTrue="1" operator="between">
      <formula>0.5</formula>
      <formula>0.89</formula>
    </cfRule>
    <cfRule type="cellIs" dxfId="132" priority="233" stopIfTrue="1" operator="between">
      <formula>0.2</formula>
      <formula>0.4999999</formula>
    </cfRule>
    <cfRule type="cellIs" dxfId="131" priority="234" stopIfTrue="1" operator="between">
      <formula>0</formula>
      <formula>0.19</formula>
    </cfRule>
  </conditionalFormatting>
  <conditionalFormatting sqref="I3:I5">
    <cfRule type="cellIs" dxfId="130" priority="230" operator="lessThan">
      <formula>0.1</formula>
    </cfRule>
  </conditionalFormatting>
  <conditionalFormatting sqref="I3:I5">
    <cfRule type="cellIs" dxfId="129" priority="226" stopIfTrue="1" operator="between">
      <formula>0.9</formula>
      <formula>1</formula>
    </cfRule>
    <cfRule type="cellIs" dxfId="128" priority="227" stopIfTrue="1" operator="between">
      <formula>0.5</formula>
      <formula>0.89</formula>
    </cfRule>
    <cfRule type="cellIs" dxfId="127" priority="228" stopIfTrue="1" operator="between">
      <formula>0.2</formula>
      <formula>0.4999999</formula>
    </cfRule>
    <cfRule type="cellIs" dxfId="126" priority="229" stopIfTrue="1" operator="between">
      <formula>0</formula>
      <formula>0.19</formula>
    </cfRule>
  </conditionalFormatting>
  <conditionalFormatting sqref="I3:I5">
    <cfRule type="cellIs" dxfId="125" priority="225" operator="lessThan">
      <formula>0.1</formula>
    </cfRule>
  </conditionalFormatting>
  <conditionalFormatting sqref="I3:I5">
    <cfRule type="cellIs" dxfId="124" priority="221" stopIfTrue="1" operator="between">
      <formula>0.9</formula>
      <formula>1</formula>
    </cfRule>
    <cfRule type="cellIs" dxfId="123" priority="222" stopIfTrue="1" operator="between">
      <formula>0.5</formula>
      <formula>0.89</formula>
    </cfRule>
    <cfRule type="cellIs" dxfId="122" priority="223" stopIfTrue="1" operator="between">
      <formula>0.2</formula>
      <formula>0.4999999</formula>
    </cfRule>
    <cfRule type="cellIs" dxfId="121" priority="224" stopIfTrue="1" operator="between">
      <formula>0</formula>
      <formula>0.19</formula>
    </cfRule>
  </conditionalFormatting>
  <conditionalFormatting sqref="I3:I5">
    <cfRule type="cellIs" dxfId="120" priority="220" operator="lessThan">
      <formula>0.1</formula>
    </cfRule>
  </conditionalFormatting>
  <conditionalFormatting sqref="H3:H5">
    <cfRule type="cellIs" dxfId="119" priority="216" stopIfTrue="1" operator="between">
      <formula>0.9</formula>
      <formula>1</formula>
    </cfRule>
    <cfRule type="cellIs" dxfId="118" priority="217" stopIfTrue="1" operator="between">
      <formula>0.5</formula>
      <formula>0.89</formula>
    </cfRule>
    <cfRule type="cellIs" dxfId="117" priority="218" stopIfTrue="1" operator="between">
      <formula>0.2</formula>
      <formula>0.4999999</formula>
    </cfRule>
    <cfRule type="cellIs" dxfId="116" priority="219" stopIfTrue="1" operator="between">
      <formula>0</formula>
      <formula>0.19</formula>
    </cfRule>
  </conditionalFormatting>
  <conditionalFormatting sqref="H6:H12 H14:H17">
    <cfRule type="cellIs" dxfId="115" priority="98" stopIfTrue="1" operator="between">
      <formula>0.9</formula>
      <formula>1</formula>
    </cfRule>
    <cfRule type="cellIs" dxfId="114" priority="99" stopIfTrue="1" operator="between">
      <formula>0.5</formula>
      <formula>0.89</formula>
    </cfRule>
    <cfRule type="cellIs" dxfId="113" priority="100" stopIfTrue="1" operator="between">
      <formula>0.2</formula>
      <formula>0.4999999</formula>
    </cfRule>
    <cfRule type="cellIs" dxfId="112" priority="101" stopIfTrue="1" operator="between">
      <formula>0</formula>
      <formula>0.19</formula>
    </cfRule>
  </conditionalFormatting>
  <conditionalFormatting sqref="H19:I19">
    <cfRule type="cellIs" dxfId="111" priority="94" stopIfTrue="1" operator="between">
      <formula>0.9</formula>
      <formula>1</formula>
    </cfRule>
    <cfRule type="cellIs" dxfId="110" priority="95" stopIfTrue="1" operator="between">
      <formula>0.5</formula>
      <formula>0.89</formula>
    </cfRule>
    <cfRule type="cellIs" dxfId="109" priority="96" stopIfTrue="1" operator="between">
      <formula>0.2</formula>
      <formula>0.4999999</formula>
    </cfRule>
    <cfRule type="cellIs" dxfId="108" priority="97" stopIfTrue="1" operator="between">
      <formula>0</formula>
      <formula>0.19</formula>
    </cfRule>
  </conditionalFormatting>
  <conditionalFormatting sqref="I19">
    <cfRule type="cellIs" dxfId="107" priority="93" operator="lessThan">
      <formula>0.1</formula>
    </cfRule>
  </conditionalFormatting>
  <conditionalFormatting sqref="I19">
    <cfRule type="cellIs" dxfId="106" priority="89" stopIfTrue="1" operator="between">
      <formula>0.9</formula>
      <formula>1</formula>
    </cfRule>
    <cfRule type="cellIs" dxfId="105" priority="90" stopIfTrue="1" operator="between">
      <formula>0.5</formula>
      <formula>0.89</formula>
    </cfRule>
    <cfRule type="cellIs" dxfId="104" priority="91" stopIfTrue="1" operator="between">
      <formula>0.2</formula>
      <formula>0.4999999</formula>
    </cfRule>
    <cfRule type="cellIs" dxfId="103" priority="92" stopIfTrue="1" operator="between">
      <formula>0</formula>
      <formula>0.19</formula>
    </cfRule>
  </conditionalFormatting>
  <conditionalFormatting sqref="I19">
    <cfRule type="cellIs" dxfId="102" priority="88" operator="lessThan">
      <formula>0.1</formula>
    </cfRule>
  </conditionalFormatting>
  <conditionalFormatting sqref="I19">
    <cfRule type="cellIs" dxfId="101" priority="84" stopIfTrue="1" operator="between">
      <formula>0.9</formula>
      <formula>1</formula>
    </cfRule>
    <cfRule type="cellIs" dxfId="100" priority="85" stopIfTrue="1" operator="between">
      <formula>0.5</formula>
      <formula>0.89</formula>
    </cfRule>
    <cfRule type="cellIs" dxfId="99" priority="86" stopIfTrue="1" operator="between">
      <formula>0.2</formula>
      <formula>0.4999999</formula>
    </cfRule>
    <cfRule type="cellIs" dxfId="98" priority="87" stopIfTrue="1" operator="between">
      <formula>0</formula>
      <formula>0.19</formula>
    </cfRule>
  </conditionalFormatting>
  <conditionalFormatting sqref="I19">
    <cfRule type="cellIs" dxfId="97" priority="83" operator="lessThan">
      <formula>0.1</formula>
    </cfRule>
  </conditionalFormatting>
  <conditionalFormatting sqref="H19">
    <cfRule type="cellIs" dxfId="96" priority="79" stopIfTrue="1" operator="between">
      <formula>0.9</formula>
      <formula>1</formula>
    </cfRule>
    <cfRule type="cellIs" dxfId="95" priority="80" stopIfTrue="1" operator="between">
      <formula>0.5</formula>
      <formula>0.89</formula>
    </cfRule>
    <cfRule type="cellIs" dxfId="94" priority="81" stopIfTrue="1" operator="between">
      <formula>0.2</formula>
      <formula>0.4999999</formula>
    </cfRule>
    <cfRule type="cellIs" dxfId="93" priority="82" stopIfTrue="1" operator="between">
      <formula>0</formula>
      <formula>0.19</formula>
    </cfRule>
  </conditionalFormatting>
  <conditionalFormatting sqref="H20:I21">
    <cfRule type="cellIs" dxfId="92" priority="75" stopIfTrue="1" operator="between">
      <formula>0.9</formula>
      <formula>1</formula>
    </cfRule>
    <cfRule type="cellIs" dxfId="91" priority="76" stopIfTrue="1" operator="between">
      <formula>0.5</formula>
      <formula>0.89</formula>
    </cfRule>
    <cfRule type="cellIs" dxfId="90" priority="77" stopIfTrue="1" operator="between">
      <formula>0.2</formula>
      <formula>0.4999999</formula>
    </cfRule>
    <cfRule type="cellIs" dxfId="89" priority="78" stopIfTrue="1" operator="between">
      <formula>0</formula>
      <formula>0.19</formula>
    </cfRule>
  </conditionalFormatting>
  <conditionalFormatting sqref="H6:I12 H14:I17">
    <cfRule type="cellIs" dxfId="88" priority="113" stopIfTrue="1" operator="between">
      <formula>0.9</formula>
      <formula>1</formula>
    </cfRule>
    <cfRule type="cellIs" dxfId="87" priority="114" stopIfTrue="1" operator="between">
      <formula>0.5</formula>
      <formula>0.89</formula>
    </cfRule>
    <cfRule type="cellIs" dxfId="86" priority="115" stopIfTrue="1" operator="between">
      <formula>0.2</formula>
      <formula>0.4999999</formula>
    </cfRule>
    <cfRule type="cellIs" dxfId="85" priority="116" stopIfTrue="1" operator="between">
      <formula>0</formula>
      <formula>0.19</formula>
    </cfRule>
  </conditionalFormatting>
  <conditionalFormatting sqref="I6:I12 I14:I17">
    <cfRule type="cellIs" dxfId="84" priority="112" operator="lessThan">
      <formula>0.1</formula>
    </cfRule>
  </conditionalFormatting>
  <conditionalFormatting sqref="I6:I12 I14:I17">
    <cfRule type="cellIs" dxfId="83" priority="108" stopIfTrue="1" operator="between">
      <formula>0.9</formula>
      <formula>1</formula>
    </cfRule>
    <cfRule type="cellIs" dxfId="82" priority="109" stopIfTrue="1" operator="between">
      <formula>0.5</formula>
      <formula>0.89</formula>
    </cfRule>
    <cfRule type="cellIs" dxfId="81" priority="110" stopIfTrue="1" operator="between">
      <formula>0.2</formula>
      <formula>0.4999999</formula>
    </cfRule>
    <cfRule type="cellIs" dxfId="80" priority="111" stopIfTrue="1" operator="between">
      <formula>0</formula>
      <formula>0.19</formula>
    </cfRule>
  </conditionalFormatting>
  <conditionalFormatting sqref="I6:I12 I14:I17">
    <cfRule type="cellIs" dxfId="79" priority="107" operator="lessThan">
      <formula>0.1</formula>
    </cfRule>
  </conditionalFormatting>
  <conditionalFormatting sqref="I6:I12 I14:I17">
    <cfRule type="cellIs" dxfId="78" priority="103" stopIfTrue="1" operator="between">
      <formula>0.9</formula>
      <formula>1</formula>
    </cfRule>
    <cfRule type="cellIs" dxfId="77" priority="104" stopIfTrue="1" operator="between">
      <formula>0.5</formula>
      <formula>0.89</formula>
    </cfRule>
    <cfRule type="cellIs" dxfId="76" priority="105" stopIfTrue="1" operator="between">
      <formula>0.2</formula>
      <formula>0.4999999</formula>
    </cfRule>
    <cfRule type="cellIs" dxfId="75" priority="106" stopIfTrue="1" operator="between">
      <formula>0</formula>
      <formula>0.19</formula>
    </cfRule>
  </conditionalFormatting>
  <conditionalFormatting sqref="I6:I12 I14:I17">
    <cfRule type="cellIs" dxfId="74" priority="102" operator="lessThan">
      <formula>0.1</formula>
    </cfRule>
  </conditionalFormatting>
  <conditionalFormatting sqref="I20:I21">
    <cfRule type="cellIs" dxfId="73" priority="74" operator="lessThan">
      <formula>0.1</formula>
    </cfRule>
  </conditionalFormatting>
  <conditionalFormatting sqref="I20:I21">
    <cfRule type="cellIs" dxfId="72" priority="70" stopIfTrue="1" operator="between">
      <formula>0.9</formula>
      <formula>1</formula>
    </cfRule>
    <cfRule type="cellIs" dxfId="71" priority="71" stopIfTrue="1" operator="between">
      <formula>0.5</formula>
      <formula>0.89</formula>
    </cfRule>
    <cfRule type="cellIs" dxfId="70" priority="72" stopIfTrue="1" operator="between">
      <formula>0.2</formula>
      <formula>0.4999999</formula>
    </cfRule>
    <cfRule type="cellIs" dxfId="69" priority="73" stopIfTrue="1" operator="between">
      <formula>0</formula>
      <formula>0.19</formula>
    </cfRule>
  </conditionalFormatting>
  <conditionalFormatting sqref="I20:I21">
    <cfRule type="cellIs" dxfId="68" priority="69" operator="lessThan">
      <formula>0.1</formula>
    </cfRule>
  </conditionalFormatting>
  <conditionalFormatting sqref="I20:I21">
    <cfRule type="cellIs" dxfId="67" priority="65" stopIfTrue="1" operator="between">
      <formula>0.9</formula>
      <formula>1</formula>
    </cfRule>
    <cfRule type="cellIs" dxfId="66" priority="66" stopIfTrue="1" operator="between">
      <formula>0.5</formula>
      <formula>0.89</formula>
    </cfRule>
    <cfRule type="cellIs" dxfId="65" priority="67" stopIfTrue="1" operator="between">
      <formula>0.2</formula>
      <formula>0.4999999</formula>
    </cfRule>
    <cfRule type="cellIs" dxfId="64" priority="68" stopIfTrue="1" operator="between">
      <formula>0</formula>
      <formula>0.19</formula>
    </cfRule>
  </conditionalFormatting>
  <conditionalFormatting sqref="I20:I21">
    <cfRule type="cellIs" dxfId="63" priority="64" operator="lessThan">
      <formula>0.1</formula>
    </cfRule>
  </conditionalFormatting>
  <conditionalFormatting sqref="H20:H21">
    <cfRule type="cellIs" dxfId="62" priority="60" stopIfTrue="1" operator="between">
      <formula>0.9</formula>
      <formula>1</formula>
    </cfRule>
    <cfRule type="cellIs" dxfId="61" priority="61" stopIfTrue="1" operator="between">
      <formula>0.5</formula>
      <formula>0.89</formula>
    </cfRule>
    <cfRule type="cellIs" dxfId="60" priority="62" stopIfTrue="1" operator="between">
      <formula>0.2</formula>
      <formula>0.4999999</formula>
    </cfRule>
    <cfRule type="cellIs" dxfId="59" priority="63" stopIfTrue="1" operator="between">
      <formula>0</formula>
      <formula>0.19</formula>
    </cfRule>
  </conditionalFormatting>
  <conditionalFormatting sqref="H22:I22">
    <cfRule type="cellIs" dxfId="58" priority="56" stopIfTrue="1" operator="between">
      <formula>0.9</formula>
      <formula>1</formula>
    </cfRule>
    <cfRule type="cellIs" dxfId="57" priority="57" stopIfTrue="1" operator="between">
      <formula>0.5</formula>
      <formula>0.89</formula>
    </cfRule>
    <cfRule type="cellIs" dxfId="56" priority="58" stopIfTrue="1" operator="between">
      <formula>0.2</formula>
      <formula>0.4999999</formula>
    </cfRule>
    <cfRule type="cellIs" dxfId="55" priority="59" stopIfTrue="1" operator="between">
      <formula>0</formula>
      <formula>0.19</formula>
    </cfRule>
  </conditionalFormatting>
  <conditionalFormatting sqref="I22">
    <cfRule type="cellIs" dxfId="54" priority="55" operator="lessThan">
      <formula>0.1</formula>
    </cfRule>
  </conditionalFormatting>
  <conditionalFormatting sqref="I22">
    <cfRule type="cellIs" dxfId="53" priority="51" stopIfTrue="1" operator="between">
      <formula>0.9</formula>
      <formula>1</formula>
    </cfRule>
    <cfRule type="cellIs" dxfId="52" priority="52" stopIfTrue="1" operator="between">
      <formula>0.5</formula>
      <formula>0.89</formula>
    </cfRule>
    <cfRule type="cellIs" dxfId="51" priority="53" stopIfTrue="1" operator="between">
      <formula>0.2</formula>
      <formula>0.4999999</formula>
    </cfRule>
    <cfRule type="cellIs" dxfId="50" priority="54" stopIfTrue="1" operator="between">
      <formula>0</formula>
      <formula>0.19</formula>
    </cfRule>
  </conditionalFormatting>
  <conditionalFormatting sqref="I22">
    <cfRule type="cellIs" dxfId="49" priority="50" operator="lessThan">
      <formula>0.1</formula>
    </cfRule>
  </conditionalFormatting>
  <conditionalFormatting sqref="I22">
    <cfRule type="cellIs" dxfId="48" priority="46" stopIfTrue="1" operator="between">
      <formula>0.9</formula>
      <formula>1</formula>
    </cfRule>
    <cfRule type="cellIs" dxfId="47" priority="47" stopIfTrue="1" operator="between">
      <formula>0.5</formula>
      <formula>0.89</formula>
    </cfRule>
    <cfRule type="cellIs" dxfId="46" priority="48" stopIfTrue="1" operator="between">
      <formula>0.2</formula>
      <formula>0.4999999</formula>
    </cfRule>
    <cfRule type="cellIs" dxfId="45" priority="49" stopIfTrue="1" operator="between">
      <formula>0</formula>
      <formula>0.19</formula>
    </cfRule>
  </conditionalFormatting>
  <conditionalFormatting sqref="I22">
    <cfRule type="cellIs" dxfId="44" priority="45" operator="lessThan">
      <formula>0.1</formula>
    </cfRule>
  </conditionalFormatting>
  <conditionalFormatting sqref="H22">
    <cfRule type="cellIs" dxfId="43" priority="41" stopIfTrue="1" operator="between">
      <formula>0.9</formula>
      <formula>1</formula>
    </cfRule>
    <cfRule type="cellIs" dxfId="42" priority="42" stopIfTrue="1" operator="between">
      <formula>0.5</formula>
      <formula>0.89</formula>
    </cfRule>
    <cfRule type="cellIs" dxfId="41" priority="43" stopIfTrue="1" operator="between">
      <formula>0.2</formula>
      <formula>0.4999999</formula>
    </cfRule>
    <cfRule type="cellIs" dxfId="40" priority="44" stopIfTrue="1" operator="between">
      <formula>0</formula>
      <formula>0.19</formula>
    </cfRule>
  </conditionalFormatting>
  <conditionalFormatting sqref="H23:H25">
    <cfRule type="cellIs" dxfId="39" priority="37" stopIfTrue="1" operator="between">
      <formula>0.9</formula>
      <formula>1</formula>
    </cfRule>
    <cfRule type="cellIs" dxfId="38" priority="38" stopIfTrue="1" operator="between">
      <formula>0.5</formula>
      <formula>0.89</formula>
    </cfRule>
    <cfRule type="cellIs" dxfId="37" priority="39" stopIfTrue="1" operator="between">
      <formula>0.2</formula>
      <formula>0.4999999</formula>
    </cfRule>
    <cfRule type="cellIs" dxfId="36" priority="40" stopIfTrue="1" operator="between">
      <formula>0</formula>
      <formula>0.19</formula>
    </cfRule>
  </conditionalFormatting>
  <conditionalFormatting sqref="H23:H25">
    <cfRule type="cellIs" dxfId="35" priority="33" stopIfTrue="1" operator="between">
      <formula>0.9</formula>
      <formula>1</formula>
    </cfRule>
    <cfRule type="cellIs" dxfId="34" priority="34" stopIfTrue="1" operator="between">
      <formula>0.5</formula>
      <formula>0.89</formula>
    </cfRule>
    <cfRule type="cellIs" dxfId="33" priority="35" stopIfTrue="1" operator="between">
      <formula>0.2</formula>
      <formula>0.4999999</formula>
    </cfRule>
    <cfRule type="cellIs" dxfId="32" priority="36" stopIfTrue="1" operator="between">
      <formula>0</formula>
      <formula>0.19</formula>
    </cfRule>
  </conditionalFormatting>
  <conditionalFormatting sqref="I23:I24">
    <cfRule type="cellIs" dxfId="31" priority="29" stopIfTrue="1" operator="between">
      <formula>0.9</formula>
      <formula>1</formula>
    </cfRule>
    <cfRule type="cellIs" dxfId="30" priority="30" stopIfTrue="1" operator="between">
      <formula>0.5</formula>
      <formula>0.89</formula>
    </cfRule>
    <cfRule type="cellIs" dxfId="29" priority="31" stopIfTrue="1" operator="between">
      <formula>0.2</formula>
      <formula>0.4999999</formula>
    </cfRule>
    <cfRule type="cellIs" dxfId="28" priority="32" stopIfTrue="1" operator="between">
      <formula>0</formula>
      <formula>0.19</formula>
    </cfRule>
  </conditionalFormatting>
  <conditionalFormatting sqref="I23:I25">
    <cfRule type="cellIs" dxfId="27" priority="25" stopIfTrue="1" operator="between">
      <formula>0.9</formula>
      <formula>1</formula>
    </cfRule>
    <cfRule type="cellIs" dxfId="26" priority="26" stopIfTrue="1" operator="between">
      <formula>0.5</formula>
      <formula>0.89</formula>
    </cfRule>
    <cfRule type="cellIs" dxfId="25" priority="27" stopIfTrue="1" operator="between">
      <formula>0.2</formula>
      <formula>0.4999999</formula>
    </cfRule>
    <cfRule type="cellIs" dxfId="24" priority="28" stopIfTrue="1" operator="between">
      <formula>0</formula>
      <formula>0.19</formula>
    </cfRule>
  </conditionalFormatting>
  <conditionalFormatting sqref="H26">
    <cfRule type="cellIs" dxfId="23" priority="21" stopIfTrue="1" operator="between">
      <formula>0.9</formula>
      <formula>1</formula>
    </cfRule>
    <cfRule type="cellIs" dxfId="22" priority="22" stopIfTrue="1" operator="between">
      <formula>0.5</formula>
      <formula>0.89</formula>
    </cfRule>
    <cfRule type="cellIs" dxfId="21" priority="23" stopIfTrue="1" operator="between">
      <formula>0.2</formula>
      <formula>0.4999999</formula>
    </cfRule>
    <cfRule type="cellIs" dxfId="20" priority="24" stopIfTrue="1" operator="between">
      <formula>0</formula>
      <formula>0.19</formula>
    </cfRule>
  </conditionalFormatting>
  <conditionalFormatting sqref="H26">
    <cfRule type="cellIs" dxfId="19" priority="17" stopIfTrue="1" operator="between">
      <formula>0.9</formula>
      <formula>1</formula>
    </cfRule>
    <cfRule type="cellIs" dxfId="18" priority="18" stopIfTrue="1" operator="between">
      <formula>0.5</formula>
      <formula>0.89</formula>
    </cfRule>
    <cfRule type="cellIs" dxfId="17" priority="19" stopIfTrue="1" operator="between">
      <formula>0.2</formula>
      <formula>0.4999999</formula>
    </cfRule>
    <cfRule type="cellIs" dxfId="16" priority="20" stopIfTrue="1" operator="between">
      <formula>0</formula>
      <formula>0.19</formula>
    </cfRule>
  </conditionalFormatting>
  <conditionalFormatting sqref="I26">
    <cfRule type="cellIs" dxfId="15" priority="13" stopIfTrue="1" operator="between">
      <formula>0.9</formula>
      <formula>1</formula>
    </cfRule>
    <cfRule type="cellIs" dxfId="14" priority="14" stopIfTrue="1" operator="between">
      <formula>0.5</formula>
      <formula>0.89</formula>
    </cfRule>
    <cfRule type="cellIs" dxfId="13" priority="15" stopIfTrue="1" operator="between">
      <formula>0.2</formula>
      <formula>0.4999999</formula>
    </cfRule>
    <cfRule type="cellIs" dxfId="12" priority="16" stopIfTrue="1" operator="between">
      <formula>0</formula>
      <formula>0.19</formula>
    </cfRule>
  </conditionalFormatting>
  <conditionalFormatting sqref="H27">
    <cfRule type="cellIs" dxfId="11" priority="9" stopIfTrue="1" operator="between">
      <formula>0.9</formula>
      <formula>1</formula>
    </cfRule>
    <cfRule type="cellIs" dxfId="10" priority="10" stopIfTrue="1" operator="between">
      <formula>0.5</formula>
      <formula>0.89</formula>
    </cfRule>
    <cfRule type="cellIs" dxfId="9" priority="11" stopIfTrue="1" operator="between">
      <formula>0.2</formula>
      <formula>0.4999999</formula>
    </cfRule>
    <cfRule type="cellIs" dxfId="8" priority="12" stopIfTrue="1" operator="between">
      <formula>0</formula>
      <formula>0.19</formula>
    </cfRule>
  </conditionalFormatting>
  <conditionalFormatting sqref="H27">
    <cfRule type="cellIs" dxfId="7" priority="5" stopIfTrue="1" operator="between">
      <formula>0.9</formula>
      <formula>1</formula>
    </cfRule>
    <cfRule type="cellIs" dxfId="6" priority="6" stopIfTrue="1" operator="between">
      <formula>0.5</formula>
      <formula>0.89</formula>
    </cfRule>
    <cfRule type="cellIs" dxfId="5" priority="7" stopIfTrue="1" operator="between">
      <formula>0.2</formula>
      <formula>0.4999999</formula>
    </cfRule>
    <cfRule type="cellIs" dxfId="4" priority="8" stopIfTrue="1" operator="between">
      <formula>0</formula>
      <formula>0.19</formula>
    </cfRule>
  </conditionalFormatting>
  <conditionalFormatting sqref="I27">
    <cfRule type="cellIs" dxfId="3" priority="1" stopIfTrue="1" operator="between">
      <formula>0.9</formula>
      <formula>1</formula>
    </cfRule>
    <cfRule type="cellIs" dxfId="2" priority="2" stopIfTrue="1" operator="between">
      <formula>0.5</formula>
      <formula>0.89</formula>
    </cfRule>
    <cfRule type="cellIs" dxfId="1" priority="3" stopIfTrue="1" operator="between">
      <formula>0.2</formula>
      <formula>0.4999999</formula>
    </cfRule>
    <cfRule type="cellIs" dxfId="0" priority="4" stopIfTrue="1" operator="between">
      <formula>0</formula>
      <formula>0.19</formula>
    </cfRule>
  </conditionalFormatting>
  <hyperlinks>
    <hyperlink ref="H18" location="'Seguimiento Comisión'!T37" display="'Seguimiento Comisión'!T37"/>
    <hyperlink ref="I18" location="'Seguimiento Comisión'!T33" display="'Seguimiento Comisión'!T33"/>
    <hyperlink ref="H8" location="'Seguimiento Asis. Unisalud'!S64" display="'Seguimiento Asis. Unisalud'!S64"/>
    <hyperlink ref="I8" location="'Seguimiento Asis. Unisalud'!S65" display="'Seguimiento Asis. Unisalud'!S65"/>
    <hyperlink ref="H9" location="'Seguimiento Comisión'!T37" display="'Seguimiento Comisión'!T37"/>
    <hyperlink ref="I9" location="'Seguimiento Comisión'!T33" display="'Seguimiento Comisión'!T33"/>
    <hyperlink ref="C3" location="DARCA!A1" display="DARCA"/>
    <hyperlink ref="C4" location="' A-085'!Títulos_a_imprimir" display="La Aplicación del Acuerdo No.  085 de 2008"/>
    <hyperlink ref="C5" location="Monitorias!A1" display="Monitorías"/>
    <hyperlink ref="C7" location="'PAFA Unisalud'!A1" display="Adminsitrativa Unidad de salud"/>
    <hyperlink ref="C8" location="'Asistencial Unisalud'!A1" display="Asistencial Unidad de Salud"/>
    <hyperlink ref="C9" location="'Comisión Estudios'!A1" display="Comisión de estudios "/>
    <hyperlink ref="C10" location="PQRSF!A1" display="PQRSF"/>
    <hyperlink ref="C11" location="Ekogui!A1" display="Ekogui"/>
    <hyperlink ref="C12" location="C.I.C!A1" display="Control Interno Contable"/>
    <hyperlink ref="C14" location="Posgrados!A1" display="Posgrados"/>
    <hyperlink ref="C15" location="'Gestión Ambiental  '!A1" display="Gestión Ambiental"/>
    <hyperlink ref="C20" location="'Evaluación Docente'!A1" display="Evaluación Docente"/>
    <hyperlink ref="C21" location="'Selección Docente'!A1" display="Selección Docente"/>
    <hyperlink ref="C6" location="'CGR 2015'!A1" display="CGR 2014-2015"/>
    <hyperlink ref="C16" location="'Bienestar Universitario'!Títulos_a_imprimir" display="Cultura y Bienestar "/>
    <hyperlink ref="C17" location="'Contratación - Proveedores'!Área_de_impresión" display="Contratación"/>
    <hyperlink ref="C18" location="'Procesos Disciplinarios'!A1" display="'Procesos Disciplinarios'!A1"/>
    <hyperlink ref="C22" location="PDI!Área_de_impresión" display="Plan de Desarrollo"/>
    <hyperlink ref="C23" location="Calidad!A1" display="Acreditación Programas"/>
    <hyperlink ref="C24" location="Presupuesto!A1" display="Presupuesto"/>
    <hyperlink ref="C19" location="'COMISIÓN ACADÉMICA'!A1" display="Comisión Académicas"/>
    <hyperlink ref="C25" location="TRANSPORTE!A1" display="Transporte "/>
    <hyperlink ref="C26" location="'INFORMES GESTIÓN'!A1" display="Informes Gestión"/>
    <hyperlink ref="C27" location="'ARCHIVO HISTÓRICO'!A1" display="Archivo histórico"/>
  </hyperlinks>
  <pageMargins left="0.7" right="0.7" top="0.75" bottom="0.75" header="0.3" footer="0.3"/>
  <pageSetup orientation="portrait" horizontalDpi="4294967292" r:id="rId1"/>
  <drawing r:id="rId2"/>
  <legacy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37"/>
  <sheetViews>
    <sheetView topLeftCell="A10" zoomScaleNormal="100" workbookViewId="0">
      <selection activeCell="C30" sqref="C30:D37"/>
    </sheetView>
  </sheetViews>
  <sheetFormatPr baseColWidth="10" defaultColWidth="11.42578125" defaultRowHeight="12.75" x14ac:dyDescent="0.2"/>
  <cols>
    <col min="1" max="1" width="18.28515625" style="301" customWidth="1"/>
    <col min="2" max="2" width="5.140625" style="301" customWidth="1"/>
    <col min="3" max="3" width="38.5703125" style="301" customWidth="1"/>
    <col min="4" max="4" width="32.7109375" style="301" customWidth="1"/>
    <col min="5" max="5" width="29" style="301" customWidth="1"/>
    <col min="6" max="6" width="34.140625" style="301" customWidth="1"/>
    <col min="7" max="7" width="11.42578125" style="301"/>
    <col min="8" max="8" width="15.7109375" style="301" customWidth="1"/>
    <col min="9" max="9" width="20" style="301" customWidth="1"/>
    <col min="10" max="16384" width="11.42578125" style="301"/>
  </cols>
  <sheetData>
    <row r="1" spans="2:9" ht="17.25" customHeight="1" x14ac:dyDescent="0.2">
      <c r="B1" s="2117" t="s">
        <v>1340</v>
      </c>
      <c r="C1" s="2117"/>
      <c r="D1" s="2117"/>
      <c r="E1" s="2117"/>
      <c r="F1" s="2117"/>
    </row>
    <row r="2" spans="2:9" ht="14.25" customHeight="1" x14ac:dyDescent="0.2">
      <c r="B2" s="493" t="s">
        <v>1341</v>
      </c>
      <c r="C2" s="494" t="s">
        <v>1342</v>
      </c>
      <c r="D2" s="494" t="s">
        <v>1343</v>
      </c>
      <c r="E2" s="494" t="s">
        <v>1344</v>
      </c>
      <c r="F2" s="494" t="s">
        <v>1166</v>
      </c>
      <c r="H2" s="2117" t="s">
        <v>1345</v>
      </c>
      <c r="I2" s="2117"/>
    </row>
    <row r="3" spans="2:9" ht="26.25" customHeight="1" x14ac:dyDescent="0.2">
      <c r="B3" s="495">
        <v>1</v>
      </c>
      <c r="C3" s="496" t="s">
        <v>1346</v>
      </c>
      <c r="D3" s="497"/>
      <c r="E3" s="498" t="s">
        <v>1347</v>
      </c>
      <c r="F3" s="499" t="s">
        <v>1348</v>
      </c>
      <c r="H3" s="500"/>
      <c r="I3" s="501" t="s">
        <v>1349</v>
      </c>
    </row>
    <row r="4" spans="2:9" ht="24.75" customHeight="1" x14ac:dyDescent="0.2">
      <c r="B4" s="495">
        <v>2</v>
      </c>
      <c r="C4" s="502" t="s">
        <v>239</v>
      </c>
      <c r="D4" s="497"/>
      <c r="E4" s="498" t="s">
        <v>1350</v>
      </c>
      <c r="F4" s="503" t="s">
        <v>1351</v>
      </c>
      <c r="H4" s="504"/>
      <c r="I4" s="505" t="s">
        <v>1352</v>
      </c>
    </row>
    <row r="5" spans="2:9" ht="21.75" customHeight="1" x14ac:dyDescent="0.2">
      <c r="B5" s="495">
        <v>3</v>
      </c>
      <c r="C5" s="496" t="s">
        <v>1353</v>
      </c>
      <c r="D5" s="497"/>
      <c r="E5" s="498" t="s">
        <v>1354</v>
      </c>
      <c r="F5" s="2118" t="s">
        <v>1355</v>
      </c>
      <c r="H5" s="506"/>
      <c r="I5" s="501" t="s">
        <v>1356</v>
      </c>
    </row>
    <row r="6" spans="2:9" ht="14.25" customHeight="1" x14ac:dyDescent="0.2">
      <c r="B6" s="495">
        <v>4</v>
      </c>
      <c r="C6" s="496" t="s">
        <v>1357</v>
      </c>
      <c r="D6" s="497"/>
      <c r="E6" s="498" t="s">
        <v>1358</v>
      </c>
      <c r="F6" s="2119"/>
      <c r="H6" s="507"/>
      <c r="I6" s="507"/>
    </row>
    <row r="7" spans="2:9" x14ac:dyDescent="0.2">
      <c r="B7" s="495">
        <v>5</v>
      </c>
      <c r="C7" s="496" t="s">
        <v>241</v>
      </c>
      <c r="D7" s="497"/>
      <c r="E7" s="498" t="s">
        <v>1354</v>
      </c>
      <c r="F7" s="2120"/>
    </row>
    <row r="8" spans="2:9" ht="25.5" customHeight="1" x14ac:dyDescent="0.2">
      <c r="B8" s="495">
        <v>6</v>
      </c>
      <c r="C8" s="496" t="s">
        <v>395</v>
      </c>
      <c r="D8" s="497"/>
      <c r="E8" s="498" t="s">
        <v>1359</v>
      </c>
      <c r="F8" s="499" t="s">
        <v>1348</v>
      </c>
    </row>
    <row r="9" spans="2:9" ht="15" customHeight="1" x14ac:dyDescent="0.2">
      <c r="B9" s="495">
        <v>7</v>
      </c>
      <c r="C9" s="508" t="s">
        <v>1360</v>
      </c>
      <c r="D9" s="509" t="s">
        <v>1361</v>
      </c>
      <c r="E9" s="498" t="s">
        <v>1362</v>
      </c>
      <c r="F9" s="510" t="s">
        <v>1363</v>
      </c>
    </row>
    <row r="10" spans="2:9" ht="15" customHeight="1" x14ac:dyDescent="0.2">
      <c r="B10" s="495">
        <v>8</v>
      </c>
      <c r="C10" s="496" t="s">
        <v>1364</v>
      </c>
      <c r="D10" s="511"/>
      <c r="E10" s="498" t="s">
        <v>1365</v>
      </c>
      <c r="F10" s="512" t="s">
        <v>1352</v>
      </c>
    </row>
    <row r="11" spans="2:9" ht="14.25" customHeight="1" x14ac:dyDescent="0.2">
      <c r="B11" s="495">
        <v>10</v>
      </c>
      <c r="C11" s="496" t="s">
        <v>1366</v>
      </c>
      <c r="D11" s="497"/>
      <c r="E11" s="498" t="s">
        <v>1350</v>
      </c>
      <c r="F11" s="513"/>
    </row>
    <row r="12" spans="2:9" ht="12.75" customHeight="1" x14ac:dyDescent="0.2">
      <c r="B12" s="495">
        <v>11</v>
      </c>
      <c r="C12" s="496" t="s">
        <v>1367</v>
      </c>
      <c r="D12" s="514">
        <v>43350</v>
      </c>
      <c r="E12" s="515" t="s">
        <v>1368</v>
      </c>
      <c r="F12" s="516" t="s">
        <v>1363</v>
      </c>
    </row>
    <row r="13" spans="2:9" ht="11.25" customHeight="1" x14ac:dyDescent="0.2">
      <c r="B13" s="495">
        <v>12</v>
      </c>
      <c r="C13" s="496" t="s">
        <v>1369</v>
      </c>
      <c r="D13" s="511"/>
      <c r="E13" s="515" t="s">
        <v>1358</v>
      </c>
      <c r="F13" s="512" t="s">
        <v>1352</v>
      </c>
    </row>
    <row r="14" spans="2:9" ht="13.5" customHeight="1" x14ac:dyDescent="0.2">
      <c r="B14" s="495">
        <v>13</v>
      </c>
      <c r="C14" s="496" t="s">
        <v>1370</v>
      </c>
      <c r="D14" s="517" t="s">
        <v>1371</v>
      </c>
      <c r="E14" s="515" t="s">
        <v>1372</v>
      </c>
      <c r="F14" s="516" t="s">
        <v>1363</v>
      </c>
    </row>
    <row r="15" spans="2:9" ht="13.5" customHeight="1" x14ac:dyDescent="0.2">
      <c r="B15" s="495">
        <v>14</v>
      </c>
      <c r="C15" s="496" t="s">
        <v>1373</v>
      </c>
      <c r="D15" s="511"/>
      <c r="E15" s="515" t="s">
        <v>1374</v>
      </c>
      <c r="F15" s="512" t="s">
        <v>1352</v>
      </c>
    </row>
    <row r="16" spans="2:9" ht="38.25" customHeight="1" x14ac:dyDescent="0.2">
      <c r="B16" s="495">
        <v>15</v>
      </c>
      <c r="C16" s="518" t="s">
        <v>1375</v>
      </c>
      <c r="D16" s="497"/>
      <c r="E16" s="498" t="s">
        <v>1376</v>
      </c>
      <c r="F16" s="519" t="s">
        <v>1377</v>
      </c>
    </row>
    <row r="17" spans="2:5" x14ac:dyDescent="0.2">
      <c r="B17" s="520"/>
      <c r="C17" s="521"/>
      <c r="D17" s="327"/>
      <c r="E17" s="327"/>
    </row>
    <row r="18" spans="2:5" x14ac:dyDescent="0.2">
      <c r="B18" s="520"/>
      <c r="C18" s="521"/>
      <c r="D18" s="327"/>
      <c r="E18" s="327"/>
    </row>
    <row r="19" spans="2:5" x14ac:dyDescent="0.2">
      <c r="B19" s="2117" t="s">
        <v>1378</v>
      </c>
      <c r="C19" s="2117"/>
      <c r="D19" s="2117"/>
      <c r="E19" s="2117"/>
    </row>
    <row r="20" spans="2:5" x14ac:dyDescent="0.2">
      <c r="B20" s="493" t="s">
        <v>1341</v>
      </c>
      <c r="C20" s="493" t="s">
        <v>1379</v>
      </c>
      <c r="D20" s="493" t="s">
        <v>1380</v>
      </c>
      <c r="E20" s="493" t="s">
        <v>1381</v>
      </c>
    </row>
    <row r="21" spans="2:5" ht="12.75" customHeight="1" x14ac:dyDescent="0.2">
      <c r="B21" s="495">
        <v>1</v>
      </c>
      <c r="C21" s="511" t="s">
        <v>1382</v>
      </c>
      <c r="D21" s="498" t="s">
        <v>1383</v>
      </c>
      <c r="E21" s="515" t="s">
        <v>1384</v>
      </c>
    </row>
    <row r="22" spans="2:5" ht="11.25" customHeight="1" x14ac:dyDescent="0.2">
      <c r="B22" s="495">
        <v>2</v>
      </c>
      <c r="C22" s="511" t="s">
        <v>614</v>
      </c>
      <c r="D22" s="498" t="s">
        <v>614</v>
      </c>
      <c r="E22" s="515" t="s">
        <v>1385</v>
      </c>
    </row>
    <row r="23" spans="2:5" ht="12" customHeight="1" x14ac:dyDescent="0.2">
      <c r="B23" s="495">
        <v>3</v>
      </c>
      <c r="C23" s="511" t="s">
        <v>1386</v>
      </c>
      <c r="D23" s="1512" t="s">
        <v>1387</v>
      </c>
      <c r="E23" s="2121" t="s">
        <v>1388</v>
      </c>
    </row>
    <row r="24" spans="2:5" ht="11.25" customHeight="1" x14ac:dyDescent="0.2">
      <c r="B24" s="495">
        <v>4</v>
      </c>
      <c r="C24" s="511" t="s">
        <v>1389</v>
      </c>
      <c r="D24" s="1512"/>
      <c r="E24" s="2122"/>
    </row>
    <row r="25" spans="2:5" ht="12" customHeight="1" x14ac:dyDescent="0.2">
      <c r="B25" s="495">
        <v>5</v>
      </c>
      <c r="C25" s="511" t="s">
        <v>1390</v>
      </c>
      <c r="D25" s="1512"/>
      <c r="E25" s="2122"/>
    </row>
    <row r="26" spans="2:5" ht="13.5" customHeight="1" x14ac:dyDescent="0.2">
      <c r="B26" s="495">
        <v>6</v>
      </c>
      <c r="C26" s="511" t="s">
        <v>1391</v>
      </c>
      <c r="D26" s="498" t="s">
        <v>352</v>
      </c>
      <c r="E26" s="2123"/>
    </row>
    <row r="27" spans="2:5" ht="12.75" customHeight="1" x14ac:dyDescent="0.2">
      <c r="B27" s="495">
        <v>7</v>
      </c>
      <c r="C27" s="511" t="s">
        <v>1392</v>
      </c>
      <c r="D27" s="498" t="s">
        <v>1393</v>
      </c>
      <c r="E27" s="515" t="s">
        <v>1394</v>
      </c>
    </row>
    <row r="30" spans="2:5" x14ac:dyDescent="0.2">
      <c r="C30" s="493"/>
      <c r="D30" s="493"/>
    </row>
    <row r="31" spans="2:5" x14ac:dyDescent="0.2">
      <c r="C31" s="522"/>
      <c r="D31" s="495"/>
    </row>
    <row r="32" spans="2:5" x14ac:dyDescent="0.2">
      <c r="C32" s="522"/>
      <c r="D32" s="495"/>
    </row>
    <row r="33" spans="3:4" x14ac:dyDescent="0.2">
      <c r="C33" s="522"/>
      <c r="D33" s="495"/>
    </row>
    <row r="34" spans="3:4" x14ac:dyDescent="0.2">
      <c r="C34" s="522"/>
      <c r="D34" s="495"/>
    </row>
    <row r="35" spans="3:4" x14ac:dyDescent="0.2">
      <c r="C35" s="522"/>
      <c r="D35" s="495"/>
    </row>
    <row r="36" spans="3:4" x14ac:dyDescent="0.2">
      <c r="C36" s="522"/>
      <c r="D36" s="495"/>
    </row>
    <row r="37" spans="3:4" x14ac:dyDescent="0.2">
      <c r="C37" s="522"/>
      <c r="D37" s="495"/>
    </row>
  </sheetData>
  <mergeCells count="6">
    <mergeCell ref="B1:F1"/>
    <mergeCell ref="H2:I2"/>
    <mergeCell ref="F5:F7"/>
    <mergeCell ref="B19:E19"/>
    <mergeCell ref="D23:D25"/>
    <mergeCell ref="E23:E26"/>
  </mergeCells>
  <pageMargins left="0.7" right="0.7" top="0.75" bottom="0.75" header="0.3" footer="0.3"/>
  <pageSetup paperSize="12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K19"/>
  <sheetViews>
    <sheetView workbookViewId="0">
      <selection activeCell="B17" sqref="B17"/>
    </sheetView>
  </sheetViews>
  <sheetFormatPr baseColWidth="10" defaultRowHeight="12.75" x14ac:dyDescent="0.2"/>
  <cols>
    <col min="2" max="2" width="32.7109375" customWidth="1"/>
    <col min="3" max="3" width="21.28515625" customWidth="1"/>
    <col min="4" max="4" width="27.5703125" customWidth="1"/>
    <col min="5" max="5" width="22.7109375" customWidth="1"/>
    <col min="8" max="8" width="29.5703125" customWidth="1"/>
    <col min="9" max="9" width="38.28515625" customWidth="1"/>
    <col min="10" max="10" width="22.42578125" customWidth="1"/>
    <col min="11" max="11" width="35" customWidth="1"/>
  </cols>
  <sheetData>
    <row r="6" spans="1:11" x14ac:dyDescent="0.2">
      <c r="A6" s="652" t="s">
        <v>1341</v>
      </c>
      <c r="B6" s="652" t="s">
        <v>2</v>
      </c>
      <c r="C6" s="652" t="s">
        <v>1</v>
      </c>
      <c r="D6" s="652" t="s">
        <v>1678</v>
      </c>
      <c r="E6" s="652" t="s">
        <v>1959</v>
      </c>
      <c r="G6" s="2124" t="s">
        <v>1378</v>
      </c>
      <c r="H6" s="2124"/>
      <c r="I6" s="2124"/>
      <c r="J6" s="2124"/>
      <c r="K6" s="2124"/>
    </row>
    <row r="7" spans="1:11" ht="23.25" customHeight="1" x14ac:dyDescent="0.2">
      <c r="A7" s="649">
        <v>1</v>
      </c>
      <c r="B7" s="874" t="s">
        <v>1679</v>
      </c>
      <c r="C7" s="649" t="s">
        <v>1952</v>
      </c>
      <c r="D7" s="875" t="s">
        <v>1958</v>
      </c>
      <c r="E7" s="883">
        <v>0.33333333333333331</v>
      </c>
      <c r="G7" s="899" t="s">
        <v>1341</v>
      </c>
      <c r="H7" s="899" t="s">
        <v>1379</v>
      </c>
      <c r="I7" s="899" t="s">
        <v>1380</v>
      </c>
      <c r="J7" s="899" t="s">
        <v>1381</v>
      </c>
      <c r="K7" s="899" t="s">
        <v>1974</v>
      </c>
    </row>
    <row r="8" spans="1:11" ht="55.5" customHeight="1" x14ac:dyDescent="0.2">
      <c r="A8" s="649">
        <v>2</v>
      </c>
      <c r="B8" s="692" t="s">
        <v>1960</v>
      </c>
      <c r="C8" s="649" t="s">
        <v>1963</v>
      </c>
      <c r="D8" s="650">
        <v>43794</v>
      </c>
      <c r="E8" s="885">
        <v>0.33333333333333331</v>
      </c>
      <c r="G8" s="886">
        <v>1</v>
      </c>
      <c r="H8" s="887" t="s">
        <v>1686</v>
      </c>
      <c r="I8" s="887" t="s">
        <v>1383</v>
      </c>
      <c r="J8" s="887" t="s">
        <v>1687</v>
      </c>
      <c r="K8" s="894" t="s">
        <v>1979</v>
      </c>
    </row>
    <row r="9" spans="1:11" ht="56.25" customHeight="1" x14ac:dyDescent="0.2">
      <c r="A9" s="649">
        <v>3</v>
      </c>
      <c r="B9" s="692" t="s">
        <v>1961</v>
      </c>
      <c r="C9" s="649" t="s">
        <v>1680</v>
      </c>
      <c r="D9" s="650">
        <v>43782</v>
      </c>
      <c r="E9" s="882">
        <v>0.33333333333333331</v>
      </c>
      <c r="G9" s="886">
        <v>2</v>
      </c>
      <c r="H9" s="887" t="s">
        <v>1971</v>
      </c>
      <c r="I9" s="887" t="s">
        <v>614</v>
      </c>
      <c r="J9" s="887" t="s">
        <v>1972</v>
      </c>
      <c r="K9" s="896" t="s">
        <v>1978</v>
      </c>
    </row>
    <row r="10" spans="1:11" ht="26.25" customHeight="1" x14ac:dyDescent="0.2">
      <c r="A10" s="649"/>
      <c r="B10" s="692" t="s">
        <v>1962</v>
      </c>
      <c r="C10" s="649" t="s">
        <v>1963</v>
      </c>
      <c r="D10" s="650">
        <v>43782</v>
      </c>
      <c r="E10" s="882">
        <v>0.58333333333333337</v>
      </c>
      <c r="G10" s="886">
        <v>3</v>
      </c>
      <c r="H10" s="888" t="s">
        <v>1386</v>
      </c>
      <c r="I10" s="887" t="s">
        <v>1387</v>
      </c>
      <c r="J10" s="888" t="s">
        <v>1680</v>
      </c>
      <c r="K10" s="896" t="s">
        <v>1975</v>
      </c>
    </row>
    <row r="11" spans="1:11" ht="39.75" customHeight="1" x14ac:dyDescent="0.2">
      <c r="A11" s="649">
        <v>4</v>
      </c>
      <c r="B11" s="692" t="s">
        <v>1681</v>
      </c>
      <c r="C11" s="649" t="s">
        <v>1956</v>
      </c>
      <c r="D11" s="876">
        <v>43782</v>
      </c>
      <c r="E11" s="882">
        <v>0.33333333333333331</v>
      </c>
      <c r="G11" s="889">
        <v>4</v>
      </c>
      <c r="H11" s="890" t="s">
        <v>1373</v>
      </c>
      <c r="I11" s="891" t="s">
        <v>1966</v>
      </c>
      <c r="J11" s="887" t="s">
        <v>1688</v>
      </c>
      <c r="K11" s="896" t="s">
        <v>1951</v>
      </c>
    </row>
    <row r="12" spans="1:11" ht="37.5" customHeight="1" x14ac:dyDescent="0.2">
      <c r="A12" s="649"/>
      <c r="B12" s="692" t="s">
        <v>1950</v>
      </c>
      <c r="C12" s="648" t="s">
        <v>1964</v>
      </c>
      <c r="D12" s="876">
        <v>43782</v>
      </c>
      <c r="E12" s="882">
        <v>0.33333333333333331</v>
      </c>
      <c r="G12" s="886" t="s">
        <v>1689</v>
      </c>
      <c r="H12" s="888" t="s">
        <v>1690</v>
      </c>
      <c r="I12" s="887" t="s">
        <v>1691</v>
      </c>
      <c r="J12" s="887" t="s">
        <v>1680</v>
      </c>
      <c r="K12" s="896" t="s">
        <v>1976</v>
      </c>
    </row>
    <row r="13" spans="1:11" ht="17.25" customHeight="1" x14ac:dyDescent="0.2">
      <c r="A13" s="649">
        <v>6</v>
      </c>
      <c r="B13" s="692" t="s">
        <v>72</v>
      </c>
      <c r="C13" s="649" t="s">
        <v>1953</v>
      </c>
      <c r="D13" s="650">
        <v>43782</v>
      </c>
      <c r="E13" s="882">
        <v>0.58333333333333337</v>
      </c>
      <c r="G13" s="886">
        <v>6</v>
      </c>
      <c r="H13" s="888" t="s">
        <v>1967</v>
      </c>
      <c r="I13" s="887" t="s">
        <v>1967</v>
      </c>
      <c r="J13" s="887" t="s">
        <v>1680</v>
      </c>
      <c r="K13" s="897" t="s">
        <v>1977</v>
      </c>
    </row>
    <row r="14" spans="1:11" ht="20.25" customHeight="1" x14ac:dyDescent="0.2">
      <c r="A14" s="649">
        <v>7</v>
      </c>
      <c r="B14" s="692" t="s">
        <v>1682</v>
      </c>
      <c r="C14" s="649" t="s">
        <v>1954</v>
      </c>
      <c r="D14" s="650">
        <v>43782</v>
      </c>
      <c r="E14" s="882">
        <v>0.66666666666666663</v>
      </c>
      <c r="G14" s="423">
        <v>7</v>
      </c>
      <c r="H14" s="892" t="s">
        <v>1968</v>
      </c>
      <c r="I14" s="894" t="s">
        <v>1405</v>
      </c>
      <c r="J14" s="887" t="s">
        <v>1973</v>
      </c>
      <c r="K14" s="897" t="s">
        <v>1983</v>
      </c>
    </row>
    <row r="15" spans="1:11" ht="18.75" customHeight="1" x14ac:dyDescent="0.2">
      <c r="A15" s="649">
        <v>10</v>
      </c>
      <c r="B15" s="692" t="s">
        <v>1685</v>
      </c>
      <c r="C15" s="649" t="s">
        <v>1965</v>
      </c>
      <c r="D15" s="650">
        <v>43783</v>
      </c>
      <c r="E15" s="882">
        <v>0.60416666666666663</v>
      </c>
      <c r="G15" s="641"/>
      <c r="H15" s="887" t="s">
        <v>1969</v>
      </c>
      <c r="I15" s="887" t="s">
        <v>1984</v>
      </c>
      <c r="J15" s="887"/>
      <c r="K15" s="897" t="s">
        <v>1983</v>
      </c>
    </row>
    <row r="16" spans="1:11" ht="27" customHeight="1" x14ac:dyDescent="0.2">
      <c r="A16" s="649">
        <v>11</v>
      </c>
      <c r="B16" s="692" t="s">
        <v>1683</v>
      </c>
      <c r="C16" s="649" t="s">
        <v>1684</v>
      </c>
      <c r="D16" s="881">
        <v>43787</v>
      </c>
      <c r="E16" s="882">
        <v>0.58333333333333337</v>
      </c>
      <c r="G16" s="893"/>
      <c r="H16" s="892" t="s">
        <v>1970</v>
      </c>
      <c r="I16" s="894" t="s">
        <v>1980</v>
      </c>
      <c r="J16" s="894" t="s">
        <v>1981</v>
      </c>
      <c r="K16" s="898" t="s">
        <v>1982</v>
      </c>
    </row>
    <row r="17" spans="1:8" ht="20.25" customHeight="1" x14ac:dyDescent="0.2">
      <c r="A17" s="878">
        <v>12</v>
      </c>
      <c r="B17" s="691" t="s">
        <v>1369</v>
      </c>
      <c r="C17" s="878" t="s">
        <v>1955</v>
      </c>
      <c r="D17" s="880">
        <v>43789</v>
      </c>
      <c r="E17" s="884">
        <v>0.58333333333333337</v>
      </c>
      <c r="G17" s="651"/>
      <c r="H17" s="895"/>
    </row>
    <row r="18" spans="1:8" ht="18" customHeight="1" x14ac:dyDescent="0.2">
      <c r="A18" s="649">
        <v>13</v>
      </c>
      <c r="B18" s="692" t="s">
        <v>1392</v>
      </c>
      <c r="C18" s="873" t="s">
        <v>1957</v>
      </c>
      <c r="D18" s="877">
        <v>43791</v>
      </c>
      <c r="E18" s="882">
        <v>0.33333333333333331</v>
      </c>
    </row>
    <row r="19" spans="1:8" x14ac:dyDescent="0.2">
      <c r="A19" s="879"/>
      <c r="B19" s="651"/>
      <c r="C19" s="651"/>
      <c r="D19" s="651"/>
      <c r="E19" s="651"/>
    </row>
  </sheetData>
  <mergeCells count="1">
    <mergeCell ref="G6:K6"/>
  </mergeCells>
  <pageMargins left="0.7" right="0.7" top="0.75" bottom="0.75" header="0.3" footer="0.3"/>
  <pageSetup paperSize="12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Z35"/>
  <sheetViews>
    <sheetView showGridLines="0" zoomScale="64" zoomScaleNormal="80" workbookViewId="0">
      <selection activeCell="Q12" sqref="Q12:Q13"/>
    </sheetView>
  </sheetViews>
  <sheetFormatPr baseColWidth="10" defaultColWidth="11.42578125" defaultRowHeight="12.75" x14ac:dyDescent="0.2"/>
  <cols>
    <col min="1" max="1" width="8" style="83" customWidth="1"/>
    <col min="2" max="2" width="8.85546875" style="83" customWidth="1"/>
    <col min="3" max="3" width="15.28515625" style="83" customWidth="1"/>
    <col min="4" max="4" width="16.140625" style="83" customWidth="1"/>
    <col min="5" max="5" width="21.5703125" style="83" customWidth="1"/>
    <col min="6" max="6" width="21.42578125" style="83" customWidth="1"/>
    <col min="7" max="7" width="7.5703125" style="83" customWidth="1"/>
    <col min="8" max="8" width="17.5703125" style="83" customWidth="1"/>
    <col min="9" max="9" width="16.140625" style="83" customWidth="1"/>
    <col min="10" max="11" width="12.5703125" style="83" customWidth="1"/>
    <col min="12" max="12" width="17.140625" style="83" customWidth="1"/>
    <col min="13" max="13" width="20.28515625" style="83" customWidth="1"/>
    <col min="14" max="14" width="13.85546875" style="83" customWidth="1"/>
    <col min="15" max="15" width="16.42578125" style="83" customWidth="1"/>
    <col min="16" max="16" width="14.28515625" style="83" customWidth="1"/>
    <col min="17" max="17" width="15.7109375" style="83" customWidth="1"/>
    <col min="18" max="18" width="15.5703125" style="83" customWidth="1"/>
    <col min="19" max="19" width="14.140625" style="83" customWidth="1"/>
    <col min="20" max="20" width="15.7109375" style="83" customWidth="1"/>
    <col min="21" max="21" width="15.85546875" style="83" customWidth="1"/>
    <col min="22" max="22" width="7.7109375" style="83" customWidth="1"/>
    <col min="23" max="23" width="11.7109375" style="83" customWidth="1"/>
    <col min="24" max="24" width="37.28515625" style="83" customWidth="1"/>
    <col min="25" max="25" width="11.42578125" style="83"/>
    <col min="26" max="26" width="17.7109375" style="83" customWidth="1"/>
    <col min="27" max="16384" width="11.42578125" style="83"/>
  </cols>
  <sheetData>
    <row r="1" spans="1:26" ht="12.75" customHeight="1" x14ac:dyDescent="0.2">
      <c r="A1" s="1313"/>
      <c r="B1" s="1314"/>
      <c r="C1" s="1319" t="s">
        <v>2380</v>
      </c>
      <c r="D1" s="1320"/>
      <c r="E1" s="1320"/>
      <c r="F1" s="1320"/>
      <c r="G1" s="1320"/>
      <c r="H1" s="1320"/>
      <c r="I1" s="1320"/>
      <c r="J1" s="1320"/>
      <c r="K1" s="1320"/>
      <c r="L1" s="1320"/>
      <c r="M1" s="1320"/>
      <c r="N1" s="1320"/>
      <c r="O1" s="1320"/>
      <c r="P1" s="1320"/>
      <c r="Q1" s="1320"/>
      <c r="R1" s="1320"/>
      <c r="S1" s="1320"/>
      <c r="T1" s="1320"/>
      <c r="U1" s="1320"/>
      <c r="V1" s="1320"/>
      <c r="W1" s="1320"/>
      <c r="X1" s="1321"/>
    </row>
    <row r="2" spans="1:26" ht="12.75" customHeight="1" x14ac:dyDescent="0.2">
      <c r="A2" s="1315"/>
      <c r="B2" s="1316"/>
      <c r="C2" s="1322"/>
      <c r="D2" s="1323"/>
      <c r="E2" s="1323"/>
      <c r="F2" s="1323"/>
      <c r="G2" s="1323"/>
      <c r="H2" s="1323"/>
      <c r="I2" s="1323"/>
      <c r="J2" s="1323"/>
      <c r="K2" s="1323"/>
      <c r="L2" s="1323"/>
      <c r="M2" s="1323"/>
      <c r="N2" s="1323"/>
      <c r="O2" s="1323"/>
      <c r="P2" s="1323"/>
      <c r="Q2" s="1323"/>
      <c r="R2" s="1323"/>
      <c r="S2" s="1323"/>
      <c r="T2" s="1323"/>
      <c r="U2" s="1323"/>
      <c r="V2" s="1323"/>
      <c r="W2" s="1323"/>
      <c r="X2" s="1324"/>
    </row>
    <row r="3" spans="1:26" ht="12.75" customHeight="1" x14ac:dyDescent="0.2">
      <c r="A3" s="1315"/>
      <c r="B3" s="1316"/>
      <c r="C3" s="1322"/>
      <c r="D3" s="1323"/>
      <c r="E3" s="1323"/>
      <c r="F3" s="1323"/>
      <c r="G3" s="1323"/>
      <c r="H3" s="1323"/>
      <c r="I3" s="1323"/>
      <c r="J3" s="1323"/>
      <c r="K3" s="1323"/>
      <c r="L3" s="1323"/>
      <c r="M3" s="1323"/>
      <c r="N3" s="1323"/>
      <c r="O3" s="1323"/>
      <c r="P3" s="1323"/>
      <c r="Q3" s="1323"/>
      <c r="R3" s="1323"/>
      <c r="S3" s="1323"/>
      <c r="T3" s="1323"/>
      <c r="U3" s="1323"/>
      <c r="V3" s="1323"/>
      <c r="W3" s="1323"/>
      <c r="X3" s="1324"/>
    </row>
    <row r="4" spans="1:26" ht="16.5" customHeight="1" x14ac:dyDescent="0.2">
      <c r="A4" s="1317"/>
      <c r="B4" s="1318"/>
      <c r="C4" s="1325"/>
      <c r="D4" s="1326"/>
      <c r="E4" s="1326"/>
      <c r="F4" s="1326"/>
      <c r="G4" s="1326"/>
      <c r="H4" s="1326"/>
      <c r="I4" s="1326"/>
      <c r="J4" s="1326"/>
      <c r="K4" s="1326"/>
      <c r="L4" s="1326"/>
      <c r="M4" s="1326"/>
      <c r="N4" s="1326"/>
      <c r="O4" s="1326"/>
      <c r="P4" s="1326"/>
      <c r="Q4" s="1326"/>
      <c r="R4" s="1326"/>
      <c r="S4" s="1326"/>
      <c r="T4" s="1326"/>
      <c r="U4" s="1326"/>
      <c r="V4" s="1326"/>
      <c r="W4" s="1326"/>
      <c r="X4" s="1327"/>
    </row>
    <row r="5" spans="1:26" ht="16.5" customHeight="1" thickBot="1" x14ac:dyDescent="0.25">
      <c r="A5" s="1422" t="s">
        <v>73</v>
      </c>
      <c r="B5" s="1423"/>
      <c r="C5" s="1423"/>
      <c r="D5" s="1423"/>
      <c r="E5" s="1423"/>
      <c r="F5" s="1423"/>
      <c r="G5" s="1423"/>
      <c r="H5" s="1424"/>
      <c r="I5" s="1425" t="s">
        <v>74</v>
      </c>
      <c r="J5" s="1426"/>
      <c r="K5" s="1426"/>
      <c r="L5" s="1426"/>
      <c r="M5" s="1426"/>
      <c r="N5" s="1426"/>
      <c r="O5" s="1426"/>
      <c r="P5" s="1426"/>
      <c r="Q5" s="1427"/>
      <c r="R5" s="1425" t="s">
        <v>75</v>
      </c>
      <c r="S5" s="1426"/>
      <c r="T5" s="1426"/>
      <c r="U5" s="1426"/>
      <c r="V5" s="1426"/>
      <c r="W5" s="1426"/>
      <c r="X5" s="1427"/>
    </row>
    <row r="6" spans="1:26" ht="12.75" customHeight="1" x14ac:dyDescent="0.2">
      <c r="A6" s="1416" t="s">
        <v>263</v>
      </c>
      <c r="B6" s="1417"/>
      <c r="C6" s="1417"/>
      <c r="D6" s="1417"/>
      <c r="E6" s="1417"/>
      <c r="F6" s="1417"/>
      <c r="G6" s="1417"/>
      <c r="H6" s="1417"/>
      <c r="I6" s="1417"/>
      <c r="J6" s="1417"/>
      <c r="K6" s="1417"/>
      <c r="L6" s="1417"/>
      <c r="M6" s="1417"/>
      <c r="N6" s="1417"/>
      <c r="O6" s="1417"/>
      <c r="P6" s="1417"/>
      <c r="Q6" s="1417"/>
      <c r="R6" s="1417"/>
      <c r="S6" s="1417"/>
      <c r="T6" s="1417"/>
      <c r="U6" s="1417"/>
      <c r="V6" s="1417"/>
      <c r="W6" s="1417"/>
      <c r="X6" s="1418"/>
    </row>
    <row r="7" spans="1:26" ht="13.5" thickBot="1" x14ac:dyDescent="0.25">
      <c r="A7" s="1419"/>
      <c r="B7" s="1420"/>
      <c r="C7" s="1420"/>
      <c r="D7" s="1420"/>
      <c r="E7" s="1420"/>
      <c r="F7" s="1420"/>
      <c r="G7" s="1420"/>
      <c r="H7" s="1420"/>
      <c r="I7" s="1420"/>
      <c r="J7" s="1420"/>
      <c r="K7" s="1420"/>
      <c r="L7" s="1420"/>
      <c r="M7" s="1420"/>
      <c r="N7" s="1420"/>
      <c r="O7" s="1420"/>
      <c r="P7" s="1420"/>
      <c r="Q7" s="1420"/>
      <c r="R7" s="1420"/>
      <c r="S7" s="1420"/>
      <c r="T7" s="1420"/>
      <c r="U7" s="1420"/>
      <c r="V7" s="1420"/>
      <c r="W7" s="1420"/>
      <c r="X7" s="1421"/>
    </row>
    <row r="8" spans="1:26" ht="30" customHeight="1" x14ac:dyDescent="0.2">
      <c r="A8" s="1442"/>
      <c r="B8" s="1442"/>
      <c r="C8" s="173" t="s">
        <v>77</v>
      </c>
      <c r="D8" s="50"/>
      <c r="E8" s="50"/>
      <c r="F8" s="50"/>
      <c r="G8" s="50"/>
      <c r="H8" s="50"/>
      <c r="I8" s="50"/>
      <c r="J8" s="50"/>
      <c r="K8" s="50"/>
      <c r="L8" s="50"/>
      <c r="M8" s="50"/>
      <c r="N8" s="50"/>
      <c r="O8" s="50"/>
      <c r="P8" s="50"/>
      <c r="Q8" s="50"/>
      <c r="R8" s="50"/>
      <c r="S8" s="50"/>
      <c r="T8" s="50"/>
      <c r="U8" s="50"/>
      <c r="V8" s="1303">
        <v>42246</v>
      </c>
      <c r="W8" s="1304"/>
      <c r="X8" s="191"/>
    </row>
    <row r="9" spans="1:26" ht="36.75" customHeight="1" x14ac:dyDescent="0.2">
      <c r="A9" s="1294" t="s">
        <v>0</v>
      </c>
      <c r="B9" s="1307" t="s">
        <v>78</v>
      </c>
      <c r="C9" s="1308"/>
      <c r="D9" s="1294" t="s">
        <v>79</v>
      </c>
      <c r="E9" s="1294" t="s">
        <v>81</v>
      </c>
      <c r="F9" s="1294" t="s">
        <v>82</v>
      </c>
      <c r="G9" s="1294" t="s">
        <v>1893</v>
      </c>
      <c r="H9" s="1294" t="s">
        <v>84</v>
      </c>
      <c r="I9" s="1294" t="s">
        <v>85</v>
      </c>
      <c r="J9" s="1301" t="s">
        <v>56</v>
      </c>
      <c r="K9" s="1294" t="s">
        <v>86</v>
      </c>
      <c r="L9" s="1301" t="s">
        <v>87</v>
      </c>
      <c r="M9" s="1301" t="s">
        <v>88</v>
      </c>
      <c r="N9" s="1301" t="s">
        <v>53</v>
      </c>
      <c r="O9" s="1294" t="s">
        <v>52</v>
      </c>
      <c r="P9" s="1294" t="s">
        <v>89</v>
      </c>
      <c r="Q9" s="1301" t="s">
        <v>90</v>
      </c>
      <c r="R9" s="1294" t="s">
        <v>91</v>
      </c>
      <c r="S9" s="1294" t="s">
        <v>92</v>
      </c>
      <c r="T9" s="1301" t="s">
        <v>93</v>
      </c>
      <c r="U9" s="1301" t="s">
        <v>94</v>
      </c>
      <c r="V9" s="1311" t="s">
        <v>95</v>
      </c>
      <c r="W9" s="1312"/>
      <c r="X9" s="1294" t="s">
        <v>96</v>
      </c>
    </row>
    <row r="10" spans="1:26" ht="60" customHeight="1" x14ac:dyDescent="0.2">
      <c r="A10" s="1295"/>
      <c r="B10" s="1309"/>
      <c r="C10" s="1310"/>
      <c r="D10" s="1295"/>
      <c r="E10" s="1295"/>
      <c r="F10" s="1295"/>
      <c r="G10" s="1295"/>
      <c r="H10" s="1295"/>
      <c r="I10" s="1295"/>
      <c r="J10" s="1301"/>
      <c r="K10" s="1295"/>
      <c r="L10" s="1301"/>
      <c r="M10" s="1301"/>
      <c r="N10" s="1301"/>
      <c r="O10" s="1295"/>
      <c r="P10" s="1295"/>
      <c r="Q10" s="1301"/>
      <c r="R10" s="1295"/>
      <c r="S10" s="1295"/>
      <c r="T10" s="1301"/>
      <c r="U10" s="1301"/>
      <c r="V10" s="54" t="s">
        <v>97</v>
      </c>
      <c r="W10" s="54" t="s">
        <v>98</v>
      </c>
      <c r="X10" s="1295"/>
    </row>
    <row r="11" spans="1:26" x14ac:dyDescent="0.2">
      <c r="A11" s="58"/>
      <c r="B11" s="1433"/>
      <c r="C11" s="1434"/>
      <c r="D11" s="58"/>
      <c r="E11" s="58"/>
      <c r="F11" s="58"/>
      <c r="G11" s="58"/>
      <c r="H11" s="58"/>
      <c r="I11" s="58"/>
      <c r="J11" s="58"/>
      <c r="K11" s="58"/>
      <c r="L11" s="58"/>
      <c r="M11" s="58"/>
      <c r="N11" s="58"/>
      <c r="O11" s="58"/>
      <c r="P11" s="58"/>
      <c r="Q11" s="58"/>
      <c r="R11" s="58"/>
      <c r="S11" s="58"/>
      <c r="T11" s="58"/>
      <c r="U11" s="58"/>
      <c r="V11" s="58"/>
      <c r="W11" s="58"/>
      <c r="X11" s="190"/>
    </row>
    <row r="12" spans="1:26" ht="156.75" customHeight="1" x14ac:dyDescent="0.2">
      <c r="A12" s="167">
        <v>1</v>
      </c>
      <c r="B12" s="1403" t="s">
        <v>305</v>
      </c>
      <c r="C12" s="1404"/>
      <c r="D12" s="1429" t="s">
        <v>304</v>
      </c>
      <c r="E12" s="1431" t="s">
        <v>303</v>
      </c>
      <c r="F12" s="1431" t="s">
        <v>302</v>
      </c>
      <c r="G12" s="1396">
        <v>1</v>
      </c>
      <c r="H12" s="1435" t="s">
        <v>301</v>
      </c>
      <c r="I12" s="1435" t="s">
        <v>300</v>
      </c>
      <c r="J12" s="1401">
        <v>1</v>
      </c>
      <c r="K12" s="1401">
        <v>1</v>
      </c>
      <c r="L12" s="1428">
        <v>42024</v>
      </c>
      <c r="M12" s="1428">
        <v>42216</v>
      </c>
      <c r="N12" s="1436">
        <f>(+M12-L12)/7</f>
        <v>27.428571428571427</v>
      </c>
      <c r="O12" s="1428">
        <v>42246</v>
      </c>
      <c r="P12" s="1414">
        <f>(O12-L12)/7-N12</f>
        <v>4.2857142857142883</v>
      </c>
      <c r="Q12" s="1414">
        <v>0.7</v>
      </c>
      <c r="R12" s="1407">
        <f>IF(Q12/J12&gt;1,1,+Q12/J12)</f>
        <v>0.7</v>
      </c>
      <c r="S12" s="1440">
        <f>+N12*R12</f>
        <v>19.2</v>
      </c>
      <c r="T12" s="1438">
        <f>IF(M12&lt;=$V$8,S12,0)</f>
        <v>19.2</v>
      </c>
      <c r="U12" s="1438">
        <f>IF($V$8&gt;=M12,N12,0)</f>
        <v>27.428571428571427</v>
      </c>
      <c r="V12" s="1373"/>
      <c r="W12" s="1373"/>
      <c r="X12" s="167" t="s">
        <v>299</v>
      </c>
    </row>
    <row r="13" spans="1:26" ht="273" customHeight="1" x14ac:dyDescent="0.2">
      <c r="A13" s="167">
        <v>2</v>
      </c>
      <c r="B13" s="1403" t="s">
        <v>298</v>
      </c>
      <c r="C13" s="1404"/>
      <c r="D13" s="1430"/>
      <c r="E13" s="1432"/>
      <c r="F13" s="1432"/>
      <c r="G13" s="1397"/>
      <c r="H13" s="1435"/>
      <c r="I13" s="1435"/>
      <c r="J13" s="1402"/>
      <c r="K13" s="1402"/>
      <c r="L13" s="1435"/>
      <c r="M13" s="1428"/>
      <c r="N13" s="1437"/>
      <c r="O13" s="1428"/>
      <c r="P13" s="1415"/>
      <c r="Q13" s="1415"/>
      <c r="R13" s="1408"/>
      <c r="S13" s="1441"/>
      <c r="T13" s="1439"/>
      <c r="U13" s="1439"/>
      <c r="V13" s="1381"/>
      <c r="W13" s="1381"/>
      <c r="X13" s="167" t="s">
        <v>297</v>
      </c>
    </row>
    <row r="14" spans="1:26" ht="128.44999999999999" customHeight="1" x14ac:dyDescent="0.2">
      <c r="A14" s="167">
        <v>3</v>
      </c>
      <c r="B14" s="1403" t="s">
        <v>296</v>
      </c>
      <c r="C14" s="1404"/>
      <c r="D14" s="1410" t="s">
        <v>290</v>
      </c>
      <c r="E14" s="182" t="s">
        <v>295</v>
      </c>
      <c r="F14" s="182" t="s">
        <v>294</v>
      </c>
      <c r="G14" s="155">
        <v>2</v>
      </c>
      <c r="H14" s="182" t="s">
        <v>293</v>
      </c>
      <c r="I14" s="182" t="s">
        <v>292</v>
      </c>
      <c r="J14" s="189">
        <v>1</v>
      </c>
      <c r="K14" s="188">
        <v>1</v>
      </c>
      <c r="L14" s="187">
        <v>42024</v>
      </c>
      <c r="M14" s="187">
        <v>42216</v>
      </c>
      <c r="N14" s="149">
        <f>(+M14-L14)/7</f>
        <v>27.428571428571427</v>
      </c>
      <c r="O14" s="187">
        <v>42246</v>
      </c>
      <c r="P14" s="66">
        <f>(O14-L14)/7-N14</f>
        <v>4.2857142857142883</v>
      </c>
      <c r="Q14" s="66">
        <v>1</v>
      </c>
      <c r="R14" s="186">
        <f>IF(Q14/J14&gt;1,1,+Q14/J14)</f>
        <v>1</v>
      </c>
      <c r="S14" s="177">
        <f>+N14*R14</f>
        <v>27.428571428571427</v>
      </c>
      <c r="T14" s="69">
        <f t="shared" ref="T14:T19" si="0">IF(M14&lt;=$V$8,S14,0)</f>
        <v>27.428571428571427</v>
      </c>
      <c r="U14" s="69">
        <f t="shared" ref="U14:U19" si="1">IF($V$8&gt;=M14,N14,0)</f>
        <v>27.428571428571427</v>
      </c>
      <c r="V14" s="154"/>
      <c r="W14" s="154"/>
      <c r="X14" s="167" t="s">
        <v>291</v>
      </c>
    </row>
    <row r="15" spans="1:26" ht="165" customHeight="1" x14ac:dyDescent="0.2">
      <c r="A15" s="167">
        <v>4</v>
      </c>
      <c r="B15" s="1403" t="s">
        <v>290</v>
      </c>
      <c r="C15" s="1404"/>
      <c r="D15" s="1411"/>
      <c r="E15" s="182" t="s">
        <v>289</v>
      </c>
      <c r="F15" s="182" t="s">
        <v>288</v>
      </c>
      <c r="G15" s="155">
        <v>3</v>
      </c>
      <c r="H15" s="182" t="s">
        <v>287</v>
      </c>
      <c r="I15" s="182" t="s">
        <v>286</v>
      </c>
      <c r="J15" s="189">
        <v>1</v>
      </c>
      <c r="K15" s="188">
        <v>1</v>
      </c>
      <c r="L15" s="187">
        <v>42024</v>
      </c>
      <c r="M15" s="187">
        <v>42216</v>
      </c>
      <c r="N15" s="149">
        <f>(+M15-L15)/7</f>
        <v>27.428571428571427</v>
      </c>
      <c r="O15" s="187">
        <v>42246</v>
      </c>
      <c r="P15" s="66">
        <f>(O15-L15)/7-N15</f>
        <v>4.2857142857142883</v>
      </c>
      <c r="Q15" s="66">
        <v>0.7</v>
      </c>
      <c r="R15" s="186">
        <f>IF(Q15/J15&gt;1,1,+Q15/J15)</f>
        <v>0.7</v>
      </c>
      <c r="S15" s="177">
        <f>+N15*R15</f>
        <v>19.2</v>
      </c>
      <c r="T15" s="69">
        <f t="shared" si="0"/>
        <v>19.2</v>
      </c>
      <c r="U15" s="69">
        <f t="shared" si="1"/>
        <v>27.428571428571427</v>
      </c>
      <c r="V15" s="154"/>
      <c r="W15" s="154"/>
      <c r="X15" s="1217" t="s">
        <v>285</v>
      </c>
      <c r="Z15" s="87"/>
    </row>
    <row r="16" spans="1:26" ht="150.75" customHeight="1" x14ac:dyDescent="0.2">
      <c r="A16" s="167">
        <v>5</v>
      </c>
      <c r="B16" s="1403" t="s">
        <v>284</v>
      </c>
      <c r="C16" s="1404"/>
      <c r="D16" s="1410" t="s">
        <v>283</v>
      </c>
      <c r="E16" s="1401" t="s">
        <v>282</v>
      </c>
      <c r="F16" s="1401" t="s">
        <v>281</v>
      </c>
      <c r="G16" s="1443">
        <v>4</v>
      </c>
      <c r="H16" s="1401" t="s">
        <v>280</v>
      </c>
      <c r="I16" s="1401" t="s">
        <v>279</v>
      </c>
      <c r="J16" s="1412">
        <v>1</v>
      </c>
      <c r="K16" s="1412">
        <v>1</v>
      </c>
      <c r="L16" s="1405">
        <v>42024</v>
      </c>
      <c r="M16" s="1405">
        <v>42216</v>
      </c>
      <c r="N16" s="1436">
        <f>(+M16-L16)/7</f>
        <v>27.428571428571427</v>
      </c>
      <c r="O16" s="1405">
        <v>42246</v>
      </c>
      <c r="P16" s="1414">
        <f>(O16-L16)/7-N16</f>
        <v>4.2857142857142883</v>
      </c>
      <c r="Q16" s="1414">
        <v>0.5</v>
      </c>
      <c r="R16" s="1407">
        <f>IF(Q16/J16&gt;1,1,+Q16/J16)</f>
        <v>0.5</v>
      </c>
      <c r="S16" s="1440">
        <f>+N16*R16</f>
        <v>13.714285714285714</v>
      </c>
      <c r="T16" s="69">
        <f t="shared" si="0"/>
        <v>13.714285714285714</v>
      </c>
      <c r="U16" s="69">
        <f t="shared" si="1"/>
        <v>27.428571428571427</v>
      </c>
      <c r="V16" s="1373"/>
      <c r="W16" s="1373"/>
      <c r="X16" s="1429" t="s">
        <v>278</v>
      </c>
      <c r="Y16" s="185"/>
      <c r="Z16" s="185"/>
    </row>
    <row r="17" spans="1:25" ht="134.44999999999999" customHeight="1" x14ac:dyDescent="0.2">
      <c r="A17" s="167">
        <v>6</v>
      </c>
      <c r="B17" s="1403" t="s">
        <v>277</v>
      </c>
      <c r="C17" s="1404"/>
      <c r="D17" s="1411"/>
      <c r="E17" s="1402"/>
      <c r="F17" s="1402"/>
      <c r="G17" s="1444"/>
      <c r="H17" s="1402"/>
      <c r="I17" s="1402"/>
      <c r="J17" s="1413"/>
      <c r="K17" s="1413"/>
      <c r="L17" s="1406"/>
      <c r="M17" s="1406"/>
      <c r="N17" s="1437"/>
      <c r="O17" s="1406"/>
      <c r="P17" s="1415"/>
      <c r="Q17" s="1415"/>
      <c r="R17" s="1408"/>
      <c r="S17" s="1441"/>
      <c r="T17" s="69">
        <f t="shared" si="0"/>
        <v>0</v>
      </c>
      <c r="U17" s="69">
        <f t="shared" si="1"/>
        <v>0</v>
      </c>
      <c r="V17" s="1381"/>
      <c r="W17" s="1381"/>
      <c r="X17" s="1430"/>
      <c r="Y17" s="112"/>
    </row>
    <row r="18" spans="1:25" ht="237" customHeight="1" x14ac:dyDescent="0.2">
      <c r="A18" s="167">
        <v>7</v>
      </c>
      <c r="B18" s="1409" t="s">
        <v>276</v>
      </c>
      <c r="C18" s="1409"/>
      <c r="D18" s="1410" t="s">
        <v>275</v>
      </c>
      <c r="E18" s="182" t="s">
        <v>274</v>
      </c>
      <c r="F18" s="182" t="s">
        <v>273</v>
      </c>
      <c r="G18" s="155">
        <v>5</v>
      </c>
      <c r="H18" s="182" t="s">
        <v>272</v>
      </c>
      <c r="I18" s="182" t="s">
        <v>271</v>
      </c>
      <c r="J18" s="184">
        <v>2</v>
      </c>
      <c r="K18" s="184">
        <v>2</v>
      </c>
      <c r="L18" s="179">
        <v>42024</v>
      </c>
      <c r="M18" s="179">
        <v>42216</v>
      </c>
      <c r="N18" s="149">
        <f>(+M18-L18)/7</f>
        <v>27.428571428571427</v>
      </c>
      <c r="O18" s="179">
        <v>42246</v>
      </c>
      <c r="P18" s="66">
        <f>(O18-L18)/7-N18</f>
        <v>4.2857142857142883</v>
      </c>
      <c r="Q18" s="66">
        <v>2</v>
      </c>
      <c r="R18" s="183">
        <f>IF(Q18/J18&gt;1,1,+Q18/J18)</f>
        <v>1</v>
      </c>
      <c r="S18" s="177">
        <f>+N18*R18</f>
        <v>27.428571428571427</v>
      </c>
      <c r="T18" s="69">
        <f t="shared" si="0"/>
        <v>27.428571428571427</v>
      </c>
      <c r="U18" s="69">
        <f t="shared" si="1"/>
        <v>27.428571428571427</v>
      </c>
      <c r="V18" s="154"/>
      <c r="W18" s="154"/>
      <c r="X18" s="1217" t="s">
        <v>270</v>
      </c>
    </row>
    <row r="19" spans="1:25" ht="143.1" customHeight="1" x14ac:dyDescent="0.2">
      <c r="A19" s="167">
        <v>8</v>
      </c>
      <c r="B19" s="1403" t="s">
        <v>269</v>
      </c>
      <c r="C19" s="1404"/>
      <c r="D19" s="1411"/>
      <c r="E19" s="182" t="s">
        <v>268</v>
      </c>
      <c r="F19" s="182" t="s">
        <v>267</v>
      </c>
      <c r="G19" s="155">
        <v>6</v>
      </c>
      <c r="H19" s="182" t="s">
        <v>266</v>
      </c>
      <c r="I19" s="182" t="s">
        <v>265</v>
      </c>
      <c r="J19" s="181">
        <v>1</v>
      </c>
      <c r="K19" s="180">
        <v>1</v>
      </c>
      <c r="L19" s="179">
        <v>42024</v>
      </c>
      <c r="M19" s="179">
        <v>42216</v>
      </c>
      <c r="N19" s="149">
        <f>(+M19-L19)/7</f>
        <v>27.428571428571427</v>
      </c>
      <c r="O19" s="179">
        <v>42246</v>
      </c>
      <c r="P19" s="66">
        <f>(O19-L19)/7-N19</f>
        <v>4.2857142857142883</v>
      </c>
      <c r="Q19" s="66">
        <v>0</v>
      </c>
      <c r="R19" s="178">
        <f>IF(Q19/J19&gt;1,1,+Q19/J19)</f>
        <v>0</v>
      </c>
      <c r="S19" s="177">
        <f>+N19*R19</f>
        <v>0</v>
      </c>
      <c r="T19" s="69">
        <f t="shared" si="0"/>
        <v>0</v>
      </c>
      <c r="U19" s="69">
        <f t="shared" si="1"/>
        <v>27.428571428571427</v>
      </c>
      <c r="V19" s="154"/>
      <c r="W19" s="154"/>
      <c r="X19" s="1217"/>
    </row>
    <row r="20" spans="1:25" s="110" customFormat="1" ht="30.75" customHeight="1" x14ac:dyDescent="0.2">
      <c r="A20" s="139"/>
      <c r="B20" s="117"/>
      <c r="C20" s="117"/>
      <c r="D20" s="139"/>
      <c r="E20" s="117"/>
      <c r="F20" s="117"/>
      <c r="G20" s="117">
        <f>SUM(G12:G19)</f>
        <v>21</v>
      </c>
      <c r="H20" s="117"/>
      <c r="I20" s="117"/>
      <c r="J20" s="176"/>
      <c r="K20" s="176">
        <f>SUM(K12:K19)</f>
        <v>7</v>
      </c>
      <c r="L20" s="175"/>
      <c r="M20" s="175"/>
      <c r="N20" s="93">
        <f>SUM(N12:N19)</f>
        <v>164.57142857142856</v>
      </c>
      <c r="O20" s="93"/>
      <c r="P20" s="93">
        <f>SUM(P12:P19)</f>
        <v>25.71428571428573</v>
      </c>
      <c r="Q20" s="174">
        <f>SUM(Q12:Q19)</f>
        <v>4.9000000000000004</v>
      </c>
      <c r="R20" s="788">
        <f>Q20/K20</f>
        <v>0.70000000000000007</v>
      </c>
      <c r="S20" s="93">
        <f>SUM(S12:S19)</f>
        <v>106.97142857142856</v>
      </c>
      <c r="T20" s="94">
        <f>SUM(T9:T19)</f>
        <v>106.97142857142856</v>
      </c>
      <c r="U20" s="94">
        <f>SUM(U9:U19)</f>
        <v>164.57142857142856</v>
      </c>
      <c r="X20" s="139"/>
    </row>
    <row r="21" spans="1:25" x14ac:dyDescent="0.2">
      <c r="A21" s="143"/>
      <c r="B21" s="143"/>
      <c r="C21" s="131"/>
      <c r="D21" s="131"/>
      <c r="E21" s="131"/>
      <c r="F21" s="131"/>
      <c r="G21" s="131"/>
      <c r="H21" s="131"/>
      <c r="I21" s="131"/>
      <c r="J21" s="131"/>
      <c r="K21" s="131"/>
      <c r="L21" s="131"/>
      <c r="M21" s="131"/>
      <c r="N21" s="142"/>
      <c r="O21" s="142"/>
      <c r="P21" s="142"/>
      <c r="Q21" s="131"/>
      <c r="R21" s="131"/>
      <c r="S21" s="141"/>
      <c r="T21" s="141"/>
      <c r="U21" s="141"/>
    </row>
    <row r="22" spans="1:25" x14ac:dyDescent="0.2">
      <c r="A22" s="143"/>
      <c r="B22" s="143"/>
      <c r="C22" s="131"/>
      <c r="D22" s="131"/>
      <c r="E22" s="131"/>
      <c r="F22" s="131"/>
      <c r="G22" s="131"/>
      <c r="H22" s="131"/>
      <c r="I22" s="131"/>
      <c r="J22" s="131"/>
      <c r="K22" s="131"/>
      <c r="L22" s="131"/>
      <c r="M22" s="131"/>
      <c r="N22" s="142"/>
      <c r="O22" s="142"/>
      <c r="P22" s="142"/>
      <c r="Q22" s="131"/>
      <c r="R22" s="131"/>
      <c r="S22" s="141"/>
      <c r="T22" s="141"/>
      <c r="U22" s="141"/>
    </row>
    <row r="23" spans="1:25" x14ac:dyDescent="0.2">
      <c r="A23" s="1385"/>
      <c r="B23" s="1385"/>
      <c r="C23" s="1385"/>
      <c r="D23" s="1385"/>
      <c r="E23" s="138"/>
      <c r="F23" s="1398" t="s">
        <v>166</v>
      </c>
      <c r="G23" s="1399"/>
      <c r="H23" s="1399"/>
      <c r="I23" s="1399"/>
      <c r="J23" s="1399"/>
      <c r="K23" s="1399"/>
      <c r="L23" s="1399"/>
      <c r="M23" s="1399"/>
      <c r="N23" s="1399"/>
      <c r="O23" s="1399"/>
      <c r="P23" s="1399"/>
      <c r="Q23" s="1399"/>
      <c r="R23" s="1399"/>
      <c r="S23" s="1399"/>
      <c r="T23" s="1399"/>
      <c r="U23" s="1399"/>
      <c r="V23" s="1399"/>
      <c r="W23" s="1400"/>
    </row>
    <row r="24" spans="1:25" x14ac:dyDescent="0.2">
      <c r="A24" s="1382"/>
      <c r="B24" s="1382"/>
      <c r="C24" s="1382"/>
      <c r="D24" s="1382"/>
      <c r="E24" s="138"/>
      <c r="F24" s="1398" t="s">
        <v>167</v>
      </c>
      <c r="G24" s="1399"/>
      <c r="H24" s="1399"/>
      <c r="I24" s="1399"/>
      <c r="J24" s="1399"/>
      <c r="K24" s="1399"/>
      <c r="L24" s="1399"/>
      <c r="M24" s="1399"/>
      <c r="N24" s="1399"/>
      <c r="O24" s="1399"/>
      <c r="P24" s="1399"/>
      <c r="Q24" s="1399"/>
      <c r="R24" s="1399"/>
      <c r="S24" s="1399"/>
      <c r="T24" s="1399"/>
      <c r="U24" s="1399"/>
      <c r="V24" s="1399"/>
      <c r="W24" s="1400"/>
    </row>
    <row r="25" spans="1:25" ht="15.75" x14ac:dyDescent="0.2">
      <c r="A25" s="1382"/>
      <c r="B25" s="1382"/>
      <c r="C25" s="1383"/>
      <c r="D25" s="1383"/>
      <c r="E25" s="138"/>
      <c r="F25" s="1360" t="s">
        <v>264</v>
      </c>
      <c r="G25" s="1361"/>
      <c r="H25" s="1361"/>
      <c r="I25" s="1361"/>
      <c r="J25" s="1361"/>
      <c r="K25" s="1361"/>
      <c r="L25" s="1361"/>
      <c r="M25" s="1361"/>
      <c r="N25" s="1361"/>
      <c r="O25" s="1361"/>
      <c r="P25" s="1361"/>
      <c r="Q25" s="1361"/>
      <c r="R25" s="1361"/>
      <c r="S25" s="1361"/>
      <c r="T25" s="1361"/>
      <c r="U25" s="1361"/>
      <c r="V25" s="1361"/>
      <c r="W25" s="1362"/>
      <c r="X25" s="93">
        <f>S20-P20</f>
        <v>81.257142857142838</v>
      </c>
    </row>
    <row r="26" spans="1:25" ht="15.75" x14ac:dyDescent="0.2">
      <c r="A26" s="140"/>
      <c r="B26" s="140"/>
      <c r="C26" s="139"/>
      <c r="D26" s="139"/>
      <c r="E26" s="138"/>
      <c r="F26" s="1360" t="s">
        <v>169</v>
      </c>
      <c r="G26" s="1361"/>
      <c r="H26" s="1361"/>
      <c r="I26" s="1361"/>
      <c r="J26" s="1361"/>
      <c r="K26" s="1361"/>
      <c r="L26" s="1361"/>
      <c r="M26" s="1361"/>
      <c r="N26" s="1361"/>
      <c r="O26" s="1361"/>
      <c r="P26" s="1361"/>
      <c r="Q26" s="1361"/>
      <c r="R26" s="1361"/>
      <c r="S26" s="1361"/>
      <c r="T26" s="1361"/>
      <c r="U26" s="1361"/>
      <c r="V26" s="1361"/>
      <c r="W26" s="1362"/>
      <c r="X26" s="93">
        <f>+U20</f>
        <v>164.57142857142856</v>
      </c>
    </row>
    <row r="27" spans="1:25" ht="15" customHeight="1" x14ac:dyDescent="0.2">
      <c r="A27" s="1382"/>
      <c r="B27" s="1382"/>
      <c r="C27" s="1383"/>
      <c r="D27" s="1383"/>
      <c r="E27" s="138"/>
      <c r="F27" s="1360" t="s">
        <v>170</v>
      </c>
      <c r="G27" s="1361"/>
      <c r="H27" s="1361"/>
      <c r="I27" s="1361"/>
      <c r="J27" s="1361"/>
      <c r="K27" s="1361"/>
      <c r="L27" s="1361"/>
      <c r="M27" s="1361"/>
      <c r="N27" s="1361"/>
      <c r="O27" s="1361"/>
      <c r="P27" s="1361"/>
      <c r="Q27" s="1361"/>
      <c r="R27" s="1361"/>
      <c r="S27" s="1361"/>
      <c r="T27" s="1361"/>
      <c r="U27" s="1361"/>
      <c r="V27" s="1361"/>
      <c r="W27" s="1362"/>
      <c r="X27" s="93">
        <f>K20</f>
        <v>7</v>
      </c>
    </row>
    <row r="28" spans="1:25" ht="15.75" x14ac:dyDescent="0.2">
      <c r="A28" s="1382"/>
      <c r="B28" s="1382"/>
      <c r="C28" s="1383"/>
      <c r="D28" s="1383"/>
      <c r="E28" s="138"/>
      <c r="F28" s="1360" t="s">
        <v>171</v>
      </c>
      <c r="G28" s="1361"/>
      <c r="H28" s="1361"/>
      <c r="I28" s="1361"/>
      <c r="J28" s="1361"/>
      <c r="K28" s="1361"/>
      <c r="L28" s="1361"/>
      <c r="M28" s="1361"/>
      <c r="N28" s="1361"/>
      <c r="O28" s="1361"/>
      <c r="P28" s="1361"/>
      <c r="Q28" s="1361"/>
      <c r="R28" s="1361"/>
      <c r="S28" s="1361"/>
      <c r="T28" s="1361"/>
      <c r="U28" s="1361"/>
      <c r="V28" s="1361"/>
      <c r="W28" s="1362"/>
      <c r="X28" s="102">
        <f>IF(T20=0,0,+T20/X26)</f>
        <v>0.65</v>
      </c>
    </row>
    <row r="29" spans="1:25" ht="15.75" x14ac:dyDescent="0.2">
      <c r="A29" s="138"/>
      <c r="B29" s="138"/>
      <c r="C29" s="138"/>
      <c r="D29" s="138"/>
      <c r="E29" s="138"/>
      <c r="F29" s="1360" t="s">
        <v>172</v>
      </c>
      <c r="G29" s="1361"/>
      <c r="H29" s="1361"/>
      <c r="I29" s="1361"/>
      <c r="J29" s="1361"/>
      <c r="K29" s="1361"/>
      <c r="L29" s="1361"/>
      <c r="M29" s="1361"/>
      <c r="N29" s="1361"/>
      <c r="O29" s="1361"/>
      <c r="P29" s="1361"/>
      <c r="Q29" s="1361"/>
      <c r="R29" s="1361"/>
      <c r="S29" s="1361"/>
      <c r="T29" s="1361"/>
      <c r="U29" s="1361"/>
      <c r="V29" s="1361"/>
      <c r="W29" s="1362"/>
      <c r="X29" s="101">
        <f>IF(K20=0,0,+Q20/X27)</f>
        <v>0.70000000000000007</v>
      </c>
    </row>
    <row r="31" spans="1:25" x14ac:dyDescent="0.2">
      <c r="A31" s="131"/>
      <c r="B31" s="131"/>
      <c r="C31" s="1390"/>
      <c r="D31" s="1390"/>
      <c r="E31" s="1390"/>
      <c r="F31" s="1390"/>
      <c r="G31" s="1390"/>
      <c r="H31" s="1390"/>
      <c r="I31" s="131"/>
    </row>
    <row r="32" spans="1:25" ht="12.75" customHeight="1" x14ac:dyDescent="0.2">
      <c r="A32" s="131"/>
      <c r="B32" s="131"/>
      <c r="C32" s="1394" t="s">
        <v>173</v>
      </c>
      <c r="D32" s="1394"/>
      <c r="E32" s="110"/>
      <c r="F32" s="118"/>
      <c r="G32" s="118"/>
      <c r="H32" s="1395" t="s">
        <v>174</v>
      </c>
      <c r="I32" s="1395"/>
      <c r="J32" s="1395"/>
      <c r="K32" s="1395"/>
      <c r="L32" s="1395"/>
      <c r="M32" s="1395"/>
      <c r="N32" s="1395"/>
      <c r="O32" s="1395"/>
      <c r="P32" s="1395"/>
      <c r="Q32" s="1395"/>
    </row>
    <row r="35" spans="19:21" x14ac:dyDescent="0.2">
      <c r="S35" s="112"/>
      <c r="T35" s="112"/>
      <c r="U35" s="112"/>
    </row>
  </sheetData>
  <mergeCells count="98">
    <mergeCell ref="H12:H13"/>
    <mergeCell ref="I12:I13"/>
    <mergeCell ref="J12:J13"/>
    <mergeCell ref="A8:B8"/>
    <mergeCell ref="D16:D17"/>
    <mergeCell ref="B13:C13"/>
    <mergeCell ref="B12:C12"/>
    <mergeCell ref="B14:C14"/>
    <mergeCell ref="D14:D15"/>
    <mergeCell ref="B15:C15"/>
    <mergeCell ref="G16:G17"/>
    <mergeCell ref="X16:X17"/>
    <mergeCell ref="V16:V17"/>
    <mergeCell ref="W16:W17"/>
    <mergeCell ref="N12:N13"/>
    <mergeCell ref="Q12:Q13"/>
    <mergeCell ref="R12:R13"/>
    <mergeCell ref="O12:O13"/>
    <mergeCell ref="P12:P13"/>
    <mergeCell ref="N16:N17"/>
    <mergeCell ref="T12:T13"/>
    <mergeCell ref="U12:U13"/>
    <mergeCell ref="P16:P17"/>
    <mergeCell ref="W12:W13"/>
    <mergeCell ref="S16:S17"/>
    <mergeCell ref="S12:S13"/>
    <mergeCell ref="V12:V13"/>
    <mergeCell ref="A5:H5"/>
    <mergeCell ref="I5:Q5"/>
    <mergeCell ref="R5:X5"/>
    <mergeCell ref="G12:G13"/>
    <mergeCell ref="K12:K13"/>
    <mergeCell ref="M12:M13"/>
    <mergeCell ref="V8:W8"/>
    <mergeCell ref="D12:D13"/>
    <mergeCell ref="E12:E13"/>
    <mergeCell ref="F12:F13"/>
    <mergeCell ref="G9:G10"/>
    <mergeCell ref="A9:A10"/>
    <mergeCell ref="B9:C10"/>
    <mergeCell ref="B11:C11"/>
    <mergeCell ref="H9:H10"/>
    <mergeCell ref="L12:L13"/>
    <mergeCell ref="X9:X10"/>
    <mergeCell ref="J9:J10"/>
    <mergeCell ref="L9:L10"/>
    <mergeCell ref="M9:M10"/>
    <mergeCell ref="N9:N10"/>
    <mergeCell ref="A1:B4"/>
    <mergeCell ref="C1:X4"/>
    <mergeCell ref="A6:X7"/>
    <mergeCell ref="D9:D10"/>
    <mergeCell ref="E9:E10"/>
    <mergeCell ref="F9:F10"/>
    <mergeCell ref="S9:S10"/>
    <mergeCell ref="I9:I10"/>
    <mergeCell ref="O9:O10"/>
    <mergeCell ref="P9:P10"/>
    <mergeCell ref="K9:K10"/>
    <mergeCell ref="T9:T10"/>
    <mergeCell ref="U9:U10"/>
    <mergeCell ref="Q9:Q10"/>
    <mergeCell ref="R9:R10"/>
    <mergeCell ref="V9:W9"/>
    <mergeCell ref="A27:B27"/>
    <mergeCell ref="A28:B28"/>
    <mergeCell ref="E16:E17"/>
    <mergeCell ref="F29:W29"/>
    <mergeCell ref="F25:W25"/>
    <mergeCell ref="H16:H17"/>
    <mergeCell ref="R16:R17"/>
    <mergeCell ref="B18:C18"/>
    <mergeCell ref="B19:C19"/>
    <mergeCell ref="D18:D19"/>
    <mergeCell ref="J16:J17"/>
    <mergeCell ref="L16:L17"/>
    <mergeCell ref="M16:M17"/>
    <mergeCell ref="K16:K17"/>
    <mergeCell ref="I16:I17"/>
    <mergeCell ref="Q16:Q17"/>
    <mergeCell ref="A24:D24"/>
    <mergeCell ref="F24:W24"/>
    <mergeCell ref="A25:B25"/>
    <mergeCell ref="C25:D25"/>
    <mergeCell ref="F16:F17"/>
    <mergeCell ref="B16:C16"/>
    <mergeCell ref="B17:C17"/>
    <mergeCell ref="A23:D23"/>
    <mergeCell ref="F23:W23"/>
    <mergeCell ref="O16:O17"/>
    <mergeCell ref="C32:D32"/>
    <mergeCell ref="H32:Q32"/>
    <mergeCell ref="C28:D28"/>
    <mergeCell ref="C27:D27"/>
    <mergeCell ref="F26:W26"/>
    <mergeCell ref="F27:W27"/>
    <mergeCell ref="C31:H31"/>
    <mergeCell ref="F28:W28"/>
  </mergeCells>
  <conditionalFormatting sqref="R12:R19">
    <cfRule type="cellIs" dxfId="581" priority="21" stopIfTrue="1" operator="between">
      <formula>0.9</formula>
      <formula>1</formula>
    </cfRule>
    <cfRule type="cellIs" dxfId="580" priority="22" stopIfTrue="1" operator="between">
      <formula>0.5</formula>
      <formula>0.89</formula>
    </cfRule>
    <cfRule type="cellIs" dxfId="579" priority="23" stopIfTrue="1" operator="between">
      <formula>0.2</formula>
      <formula>0.49</formula>
    </cfRule>
    <cfRule type="cellIs" dxfId="578" priority="24" stopIfTrue="1" operator="between">
      <formula>0</formula>
      <formula>0.19</formula>
    </cfRule>
  </conditionalFormatting>
  <conditionalFormatting sqref="X28">
    <cfRule type="cellIs" dxfId="577" priority="17" stopIfTrue="1" operator="between">
      <formula>0.9</formula>
      <formula>1</formula>
    </cfRule>
    <cfRule type="cellIs" dxfId="576" priority="18" stopIfTrue="1" operator="between">
      <formula>0.5</formula>
      <formula>0.89</formula>
    </cfRule>
    <cfRule type="cellIs" dxfId="575" priority="19" stopIfTrue="1" operator="between">
      <formula>0.2</formula>
      <formula>0.49</formula>
    </cfRule>
    <cfRule type="cellIs" dxfId="574" priority="20" stopIfTrue="1" operator="between">
      <formula>0</formula>
      <formula>0.19</formula>
    </cfRule>
  </conditionalFormatting>
  <conditionalFormatting sqref="X29">
    <cfRule type="cellIs" dxfId="573" priority="13" stopIfTrue="1" operator="between">
      <formula>0.9</formula>
      <formula>1</formula>
    </cfRule>
    <cfRule type="cellIs" dxfId="572" priority="14" stopIfTrue="1" operator="between">
      <formula>0.5</formula>
      <formula>0.89</formula>
    </cfRule>
    <cfRule type="cellIs" dxfId="571" priority="15" stopIfTrue="1" operator="between">
      <formula>0.2</formula>
      <formula>0.49</formula>
    </cfRule>
    <cfRule type="cellIs" dxfId="570" priority="16" stopIfTrue="1" operator="between">
      <formula>0</formula>
      <formula>0.19</formula>
    </cfRule>
  </conditionalFormatting>
  <conditionalFormatting sqref="X29">
    <cfRule type="cellIs" dxfId="569" priority="9" stopIfTrue="1" operator="between">
      <formula>0.9</formula>
      <formula>1</formula>
    </cfRule>
    <cfRule type="cellIs" dxfId="568" priority="10" stopIfTrue="1" operator="between">
      <formula>0.5</formula>
      <formula>0.89</formula>
    </cfRule>
    <cfRule type="cellIs" dxfId="567" priority="11" stopIfTrue="1" operator="between">
      <formula>0.2</formula>
      <formula>0.49</formula>
    </cfRule>
    <cfRule type="cellIs" dxfId="566" priority="12" stopIfTrue="1" operator="between">
      <formula>0</formula>
      <formula>0.19</formula>
    </cfRule>
  </conditionalFormatting>
  <conditionalFormatting sqref="X29">
    <cfRule type="cellIs" dxfId="565" priority="5" stopIfTrue="1" operator="between">
      <formula>0.9</formula>
      <formula>1</formula>
    </cfRule>
    <cfRule type="cellIs" dxfId="564" priority="6" stopIfTrue="1" operator="between">
      <formula>0.5</formula>
      <formula>0.89</formula>
    </cfRule>
    <cfRule type="cellIs" dxfId="563" priority="7" stopIfTrue="1" operator="between">
      <formula>0.2</formula>
      <formula>0.49</formula>
    </cfRule>
    <cfRule type="cellIs" dxfId="562" priority="8" stopIfTrue="1" operator="between">
      <formula>0</formula>
      <formula>0.19</formula>
    </cfRule>
  </conditionalFormatting>
  <conditionalFormatting sqref="R20">
    <cfRule type="cellIs" dxfId="561" priority="1" stopIfTrue="1" operator="between">
      <formula>0.9</formula>
      <formula>1</formula>
    </cfRule>
    <cfRule type="cellIs" dxfId="560" priority="2" stopIfTrue="1" operator="between">
      <formula>0.5</formula>
      <formula>0.89</formula>
    </cfRule>
    <cfRule type="cellIs" dxfId="559" priority="3" stopIfTrue="1" operator="between">
      <formula>0.2</formula>
      <formula>0.49</formula>
    </cfRule>
    <cfRule type="cellIs" dxfId="558" priority="4" stopIfTrue="1" operator="between">
      <formula>0</formula>
      <formula>0.19</formula>
    </cfRule>
  </conditionalFormatting>
  <hyperlinks>
    <hyperlink ref="C8" location="'CONTROL PM'!A1" display="VOLVER"/>
  </hyperlinks>
  <printOptions horizontalCentered="1"/>
  <pageMargins left="1.1023622047244095" right="0.70866141732283472" top="0.74803149606299213" bottom="0.74803149606299213" header="0.31496062992125984" footer="0.31496062992125984"/>
  <pageSetup paperSize="5" scale="7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FFFF"/>
  </sheetPr>
  <dimension ref="A1:W153"/>
  <sheetViews>
    <sheetView showGridLines="0" zoomScale="70" zoomScaleNormal="70" workbookViewId="0">
      <pane ySplit="10" topLeftCell="A11" activePane="bottomLeft" state="frozen"/>
      <selection pane="bottomLeft" activeCell="B1" sqref="B1:U4"/>
    </sheetView>
  </sheetViews>
  <sheetFormatPr baseColWidth="10" defaultColWidth="17" defaultRowHeight="12.75" x14ac:dyDescent="0.2"/>
  <cols>
    <col min="1" max="1" width="13" style="83" customWidth="1"/>
    <col min="2" max="2" width="153.28515625" style="83" customWidth="1"/>
    <col min="3" max="3" width="38.85546875" style="83" customWidth="1"/>
    <col min="4" max="4" width="34.42578125" style="83" hidden="1" customWidth="1"/>
    <col min="5" max="5" width="18" style="83" hidden="1" customWidth="1"/>
    <col min="6" max="6" width="43.28515625" style="83" hidden="1" customWidth="1"/>
    <col min="7" max="7" width="27.42578125" style="83" hidden="1" customWidth="1"/>
    <col min="8" max="9" width="17" style="83" hidden="1" customWidth="1"/>
    <col min="10" max="10" width="19.5703125" style="83" hidden="1" customWidth="1"/>
    <col min="11" max="11" width="17" style="83" hidden="1" customWidth="1"/>
    <col min="12" max="12" width="18.5703125" style="83" hidden="1" customWidth="1"/>
    <col min="13" max="13" width="18.28515625" style="83" hidden="1" customWidth="1"/>
    <col min="14" max="14" width="18.5703125" style="83" hidden="1" customWidth="1"/>
    <col min="15" max="15" width="19.28515625" style="83" hidden="1" customWidth="1"/>
    <col min="16" max="16" width="18.28515625" style="83" hidden="1" customWidth="1"/>
    <col min="17" max="18" width="17" style="83" hidden="1" customWidth="1"/>
    <col min="19" max="19" width="22.85546875" style="83" hidden="1" customWidth="1"/>
    <col min="20" max="20" width="116.85546875" style="807" customWidth="1"/>
    <col min="21" max="21" width="25.140625" style="83" customWidth="1"/>
    <col min="22" max="22" width="167.7109375" style="83" customWidth="1"/>
    <col min="23" max="23" width="31.42578125" style="83" customWidth="1"/>
    <col min="24" max="16384" width="17" style="83"/>
  </cols>
  <sheetData>
    <row r="1" spans="1:23" ht="36.75" customHeight="1" x14ac:dyDescent="0.2">
      <c r="A1" s="300"/>
      <c r="B1" s="1319" t="s">
        <v>2381</v>
      </c>
      <c r="C1" s="1320"/>
      <c r="D1" s="1320"/>
      <c r="E1" s="1320"/>
      <c r="F1" s="1320"/>
      <c r="G1" s="1320"/>
      <c r="H1" s="1320"/>
      <c r="I1" s="1320"/>
      <c r="J1" s="1320"/>
      <c r="K1" s="1320"/>
      <c r="L1" s="1320"/>
      <c r="M1" s="1320"/>
      <c r="N1" s="1320"/>
      <c r="O1" s="1320"/>
      <c r="P1" s="1320"/>
      <c r="Q1" s="1320"/>
      <c r="R1" s="1320"/>
      <c r="S1" s="1320"/>
      <c r="T1" s="1320"/>
      <c r="U1" s="1321"/>
      <c r="V1" s="1210" t="s">
        <v>1915</v>
      </c>
      <c r="W1" s="1211"/>
    </row>
    <row r="2" spans="1:23" ht="12.75" customHeight="1" x14ac:dyDescent="0.2">
      <c r="A2" s="300"/>
      <c r="B2" s="1322"/>
      <c r="C2" s="1323"/>
      <c r="D2" s="1323"/>
      <c r="E2" s="1323"/>
      <c r="F2" s="1323"/>
      <c r="G2" s="1323"/>
      <c r="H2" s="1323"/>
      <c r="I2" s="1323"/>
      <c r="J2" s="1323"/>
      <c r="K2" s="1323"/>
      <c r="L2" s="1323"/>
      <c r="M2" s="1323"/>
      <c r="N2" s="1323"/>
      <c r="O2" s="1323"/>
      <c r="P2" s="1323"/>
      <c r="Q2" s="1323"/>
      <c r="R2" s="1323"/>
      <c r="S2" s="1323"/>
      <c r="T2" s="1323"/>
      <c r="U2" s="1324"/>
      <c r="V2" s="1212"/>
      <c r="W2" s="1213"/>
    </row>
    <row r="3" spans="1:23" ht="12.75" customHeight="1" x14ac:dyDescent="0.2">
      <c r="A3" s="300"/>
      <c r="B3" s="1322"/>
      <c r="C3" s="1323"/>
      <c r="D3" s="1323"/>
      <c r="E3" s="1323"/>
      <c r="F3" s="1323"/>
      <c r="G3" s="1323"/>
      <c r="H3" s="1323"/>
      <c r="I3" s="1323"/>
      <c r="J3" s="1323"/>
      <c r="K3" s="1323"/>
      <c r="L3" s="1323"/>
      <c r="M3" s="1323"/>
      <c r="N3" s="1323"/>
      <c r="O3" s="1323"/>
      <c r="P3" s="1323"/>
      <c r="Q3" s="1323"/>
      <c r="R3" s="1323"/>
      <c r="S3" s="1323"/>
      <c r="T3" s="1323"/>
      <c r="U3" s="1324"/>
      <c r="V3" s="1212"/>
      <c r="W3" s="1213"/>
    </row>
    <row r="4" spans="1:23" ht="12.6" customHeight="1" x14ac:dyDescent="0.2">
      <c r="A4" s="299"/>
      <c r="B4" s="1325"/>
      <c r="C4" s="1326"/>
      <c r="D4" s="1326"/>
      <c r="E4" s="1326"/>
      <c r="F4" s="1326"/>
      <c r="G4" s="1326"/>
      <c r="H4" s="1326"/>
      <c r="I4" s="1326"/>
      <c r="J4" s="1326"/>
      <c r="K4" s="1326"/>
      <c r="L4" s="1326"/>
      <c r="M4" s="1326"/>
      <c r="N4" s="1326"/>
      <c r="O4" s="1326"/>
      <c r="P4" s="1326"/>
      <c r="Q4" s="1326"/>
      <c r="R4" s="1326"/>
      <c r="S4" s="1326"/>
      <c r="T4" s="1326"/>
      <c r="U4" s="1327"/>
      <c r="V4" s="1212"/>
      <c r="W4" s="1213"/>
    </row>
    <row r="5" spans="1:23" ht="13.5" customHeight="1" x14ac:dyDescent="0.2">
      <c r="A5" s="1328" t="s">
        <v>73</v>
      </c>
      <c r="B5" s="1329"/>
      <c r="C5" s="1329"/>
      <c r="D5" s="1329"/>
      <c r="E5" s="1329"/>
      <c r="F5" s="1329"/>
      <c r="G5" s="1329"/>
      <c r="H5" s="1329"/>
      <c r="I5" s="1330"/>
      <c r="J5" s="1331" t="s">
        <v>74</v>
      </c>
      <c r="K5" s="1332"/>
      <c r="L5" s="1332"/>
      <c r="M5" s="1332"/>
      <c r="N5" s="1332"/>
      <c r="O5" s="1332"/>
      <c r="P5" s="1333"/>
      <c r="Q5" s="1331" t="s">
        <v>75</v>
      </c>
      <c r="R5" s="1332"/>
      <c r="S5" s="1332"/>
      <c r="T5" s="1332"/>
      <c r="U5" s="1333"/>
      <c r="V5" s="1212"/>
      <c r="W5" s="1213"/>
    </row>
    <row r="6" spans="1:23" ht="12.75" customHeight="1" x14ac:dyDescent="0.2">
      <c r="A6" s="1450" t="s">
        <v>263</v>
      </c>
      <c r="B6" s="1299"/>
      <c r="C6" s="1299"/>
      <c r="D6" s="800"/>
      <c r="E6" s="800"/>
      <c r="F6" s="800"/>
      <c r="G6" s="800"/>
      <c r="H6" s="800"/>
      <c r="I6" s="800"/>
      <c r="J6" s="800"/>
      <c r="K6" s="800"/>
      <c r="L6" s="800"/>
      <c r="M6" s="800"/>
      <c r="N6" s="800"/>
      <c r="O6" s="800"/>
      <c r="P6" s="800"/>
      <c r="Q6" s="800"/>
      <c r="R6" s="800"/>
      <c r="S6" s="800"/>
      <c r="T6" s="809"/>
      <c r="U6" s="298"/>
      <c r="V6" s="1212"/>
      <c r="W6" s="1213"/>
    </row>
    <row r="7" spans="1:23" ht="13.5" customHeight="1" thickBot="1" x14ac:dyDescent="0.25">
      <c r="A7" s="815"/>
      <c r="B7" s="816"/>
      <c r="C7" s="816"/>
      <c r="D7" s="816"/>
      <c r="E7" s="816"/>
      <c r="F7" s="816"/>
      <c r="G7" s="816"/>
      <c r="H7" s="816"/>
      <c r="I7" s="816"/>
      <c r="J7" s="816"/>
      <c r="K7" s="816"/>
      <c r="L7" s="816"/>
      <c r="M7" s="816"/>
      <c r="N7" s="816"/>
      <c r="O7" s="816"/>
      <c r="P7" s="816"/>
      <c r="Q7" s="816"/>
      <c r="R7" s="816"/>
      <c r="S7" s="816"/>
      <c r="T7" s="297"/>
      <c r="U7" s="296"/>
      <c r="V7" s="1214"/>
      <c r="W7" s="1215"/>
    </row>
    <row r="8" spans="1:23" ht="23.45" customHeight="1" x14ac:dyDescent="0.2">
      <c r="A8" s="295"/>
      <c r="B8" s="294" t="s">
        <v>77</v>
      </c>
      <c r="C8" s="293"/>
      <c r="D8" s="293"/>
      <c r="E8" s="293"/>
      <c r="F8" s="293"/>
      <c r="G8" s="293"/>
      <c r="H8" s="293"/>
      <c r="I8" s="293"/>
      <c r="J8" s="293"/>
      <c r="K8" s="293"/>
      <c r="L8" s="293"/>
      <c r="M8" s="293"/>
      <c r="N8" s="293"/>
      <c r="O8" s="293"/>
      <c r="P8" s="293"/>
      <c r="Q8" s="292">
        <v>43100</v>
      </c>
      <c r="R8" s="291"/>
      <c r="S8" s="290"/>
    </row>
    <row r="9" spans="1:23" ht="60" customHeight="1" x14ac:dyDescent="0.2">
      <c r="A9" s="1294" t="s">
        <v>0</v>
      </c>
      <c r="B9" s="1294" t="s">
        <v>78</v>
      </c>
      <c r="C9" s="1294" t="s">
        <v>79</v>
      </c>
      <c r="D9" s="1294" t="s">
        <v>81</v>
      </c>
      <c r="E9" s="1294" t="s">
        <v>861</v>
      </c>
      <c r="F9" s="1294" t="s">
        <v>84</v>
      </c>
      <c r="G9" s="1294" t="s">
        <v>85</v>
      </c>
      <c r="H9" s="1294" t="s">
        <v>56</v>
      </c>
      <c r="I9" s="1294" t="s">
        <v>87</v>
      </c>
      <c r="J9" s="1294" t="s">
        <v>88</v>
      </c>
      <c r="K9" s="1294" t="s">
        <v>53</v>
      </c>
      <c r="L9" s="1294" t="s">
        <v>90</v>
      </c>
      <c r="M9" s="1294" t="s">
        <v>91</v>
      </c>
      <c r="N9" s="1294" t="s">
        <v>92</v>
      </c>
      <c r="O9" s="1294" t="s">
        <v>93</v>
      </c>
      <c r="P9" s="1294" t="s">
        <v>94</v>
      </c>
      <c r="Q9" s="1311" t="s">
        <v>95</v>
      </c>
      <c r="R9" s="1312"/>
      <c r="S9" s="1294" t="s">
        <v>96</v>
      </c>
      <c r="T9" s="1301" t="s">
        <v>860</v>
      </c>
      <c r="U9" s="1301" t="s">
        <v>1</v>
      </c>
      <c r="V9" s="1301" t="s">
        <v>1654</v>
      </c>
      <c r="W9" s="1301" t="s">
        <v>45</v>
      </c>
    </row>
    <row r="10" spans="1:23" ht="8.25" customHeight="1" thickBot="1" x14ac:dyDescent="0.25">
      <c r="A10" s="1295"/>
      <c r="B10" s="1295"/>
      <c r="C10" s="1295"/>
      <c r="D10" s="1295"/>
      <c r="E10" s="1295"/>
      <c r="F10" s="1295"/>
      <c r="G10" s="1295"/>
      <c r="H10" s="1295"/>
      <c r="I10" s="1295"/>
      <c r="J10" s="1295"/>
      <c r="K10" s="1295"/>
      <c r="L10" s="1295"/>
      <c r="M10" s="1295"/>
      <c r="N10" s="1295"/>
      <c r="O10" s="1295"/>
      <c r="P10" s="1295"/>
      <c r="Q10" s="801" t="s">
        <v>97</v>
      </c>
      <c r="R10" s="801" t="s">
        <v>98</v>
      </c>
      <c r="S10" s="1295"/>
      <c r="T10" s="1301"/>
      <c r="U10" s="1301"/>
      <c r="V10" s="1301"/>
      <c r="W10" s="1301"/>
    </row>
    <row r="11" spans="1:23" ht="369" customHeight="1" thickBot="1" x14ac:dyDescent="0.25">
      <c r="A11" s="818">
        <v>1</v>
      </c>
      <c r="B11" s="202" t="s">
        <v>858</v>
      </c>
      <c r="C11" s="289" t="s">
        <v>853</v>
      </c>
      <c r="D11" s="289" t="s">
        <v>852</v>
      </c>
      <c r="E11" s="276">
        <v>1</v>
      </c>
      <c r="F11" s="289" t="s">
        <v>851</v>
      </c>
      <c r="G11" s="289" t="s">
        <v>850</v>
      </c>
      <c r="H11" s="205">
        <v>2</v>
      </c>
      <c r="I11" s="204">
        <v>42051</v>
      </c>
      <c r="J11" s="204">
        <v>42368</v>
      </c>
      <c r="K11" s="149">
        <f t="shared" ref="K11:K74" si="0">(J11-I11)/7</f>
        <v>45.285714285714285</v>
      </c>
      <c r="L11" s="196">
        <v>2</v>
      </c>
      <c r="M11" s="181">
        <f t="shared" ref="M11:M74" si="1">IF(L11/H11&gt;1,1,+L11/H11)</f>
        <v>1</v>
      </c>
      <c r="N11" s="288">
        <f t="shared" ref="N11:N74" si="2">K11*M11</f>
        <v>45.285714285714285</v>
      </c>
      <c r="O11" s="177">
        <f t="shared" ref="O11:O74" si="3">IF(J11&lt;=$Q$8,N11,0)</f>
        <v>45.285714285714285</v>
      </c>
      <c r="P11" s="177">
        <f t="shared" ref="P11:P74" si="4">IF($Q$8&gt;=J11,K11,0)</f>
        <v>45.285714285714285</v>
      </c>
      <c r="Q11" s="802"/>
      <c r="R11" s="802"/>
      <c r="S11" s="195"/>
      <c r="T11" s="203" t="s">
        <v>859</v>
      </c>
      <c r="U11" s="203" t="s">
        <v>838</v>
      </c>
      <c r="V11" s="817"/>
      <c r="W11" s="817"/>
    </row>
    <row r="12" spans="1:23" ht="218.25" customHeight="1" thickBot="1" x14ac:dyDescent="0.25">
      <c r="A12" s="818">
        <v>2</v>
      </c>
      <c r="B12" s="199" t="s">
        <v>858</v>
      </c>
      <c r="C12" s="263" t="s">
        <v>853</v>
      </c>
      <c r="D12" s="263" t="s">
        <v>852</v>
      </c>
      <c r="E12" s="287">
        <v>2</v>
      </c>
      <c r="F12" s="263" t="s">
        <v>857</v>
      </c>
      <c r="G12" s="263" t="s">
        <v>856</v>
      </c>
      <c r="H12" s="205">
        <v>2</v>
      </c>
      <c r="I12" s="204">
        <v>42051</v>
      </c>
      <c r="J12" s="204">
        <v>42368</v>
      </c>
      <c r="K12" s="149">
        <f t="shared" si="0"/>
        <v>45.285714285714285</v>
      </c>
      <c r="L12" s="196">
        <v>2</v>
      </c>
      <c r="M12" s="181">
        <f t="shared" si="1"/>
        <v>1</v>
      </c>
      <c r="N12" s="177">
        <f t="shared" si="2"/>
        <v>45.285714285714285</v>
      </c>
      <c r="O12" s="177">
        <f t="shared" si="3"/>
        <v>45.285714285714285</v>
      </c>
      <c r="P12" s="177">
        <f t="shared" si="4"/>
        <v>45.285714285714285</v>
      </c>
      <c r="Q12" s="802"/>
      <c r="R12" s="802"/>
      <c r="S12" s="195"/>
      <c r="T12" s="203" t="s">
        <v>855</v>
      </c>
      <c r="U12" s="203" t="s">
        <v>838</v>
      </c>
      <c r="V12" s="817"/>
      <c r="W12" s="817"/>
    </row>
    <row r="13" spans="1:23" ht="172.5" customHeight="1" thickBot="1" x14ac:dyDescent="0.25">
      <c r="A13" s="818">
        <v>3</v>
      </c>
      <c r="B13" s="199" t="s">
        <v>854</v>
      </c>
      <c r="C13" s="263" t="s">
        <v>853</v>
      </c>
      <c r="D13" s="286" t="s">
        <v>852</v>
      </c>
      <c r="E13" s="269">
        <v>3</v>
      </c>
      <c r="F13" s="283" t="s">
        <v>851</v>
      </c>
      <c r="G13" s="263" t="s">
        <v>850</v>
      </c>
      <c r="H13" s="205">
        <v>2</v>
      </c>
      <c r="I13" s="204">
        <v>42051</v>
      </c>
      <c r="J13" s="204">
        <v>42368</v>
      </c>
      <c r="K13" s="149">
        <f t="shared" si="0"/>
        <v>45.285714285714285</v>
      </c>
      <c r="L13" s="196">
        <v>2</v>
      </c>
      <c r="M13" s="181">
        <f t="shared" si="1"/>
        <v>1</v>
      </c>
      <c r="N13" s="177">
        <f t="shared" si="2"/>
        <v>45.285714285714285</v>
      </c>
      <c r="O13" s="177">
        <f t="shared" si="3"/>
        <v>45.285714285714285</v>
      </c>
      <c r="P13" s="177">
        <f t="shared" si="4"/>
        <v>45.285714285714285</v>
      </c>
      <c r="Q13" s="802"/>
      <c r="R13" s="802"/>
      <c r="S13" s="195"/>
      <c r="T13" s="203" t="s">
        <v>849</v>
      </c>
      <c r="U13" s="282" t="s">
        <v>838</v>
      </c>
      <c r="V13" s="817"/>
      <c r="W13" s="817"/>
    </row>
    <row r="14" spans="1:23" ht="218.25" customHeight="1" thickBot="1" x14ac:dyDescent="0.25">
      <c r="A14" s="818">
        <v>4</v>
      </c>
      <c r="B14" s="199" t="s">
        <v>844</v>
      </c>
      <c r="C14" s="267" t="s">
        <v>843</v>
      </c>
      <c r="D14" s="285" t="s">
        <v>848</v>
      </c>
      <c r="E14" s="269">
        <v>4</v>
      </c>
      <c r="F14" s="283" t="s">
        <v>847</v>
      </c>
      <c r="G14" s="263" t="s">
        <v>846</v>
      </c>
      <c r="H14" s="205">
        <v>100</v>
      </c>
      <c r="I14" s="204">
        <v>42051</v>
      </c>
      <c r="J14" s="204">
        <v>42368</v>
      </c>
      <c r="K14" s="149">
        <f t="shared" si="0"/>
        <v>45.285714285714285</v>
      </c>
      <c r="L14" s="196">
        <v>100</v>
      </c>
      <c r="M14" s="181">
        <f t="shared" si="1"/>
        <v>1</v>
      </c>
      <c r="N14" s="177">
        <f t="shared" si="2"/>
        <v>45.285714285714285</v>
      </c>
      <c r="O14" s="177">
        <f t="shared" si="3"/>
        <v>45.285714285714285</v>
      </c>
      <c r="P14" s="177">
        <f t="shared" si="4"/>
        <v>45.285714285714285</v>
      </c>
      <c r="Q14" s="802"/>
      <c r="R14" s="802"/>
      <c r="S14" s="195"/>
      <c r="T14" s="203" t="s">
        <v>845</v>
      </c>
      <c r="U14" s="282" t="s">
        <v>838</v>
      </c>
      <c r="V14" s="817"/>
      <c r="W14" s="817"/>
    </row>
    <row r="15" spans="1:23" ht="218.25" customHeight="1" thickBot="1" x14ac:dyDescent="0.25">
      <c r="A15" s="818">
        <v>5</v>
      </c>
      <c r="B15" s="199" t="s">
        <v>844</v>
      </c>
      <c r="C15" s="267" t="s">
        <v>843</v>
      </c>
      <c r="D15" s="270" t="s">
        <v>842</v>
      </c>
      <c r="E15" s="284">
        <v>5</v>
      </c>
      <c r="F15" s="283" t="s">
        <v>841</v>
      </c>
      <c r="G15" s="263" t="s">
        <v>840</v>
      </c>
      <c r="H15" s="205">
        <v>1</v>
      </c>
      <c r="I15" s="204">
        <v>42051</v>
      </c>
      <c r="J15" s="204">
        <v>42368</v>
      </c>
      <c r="K15" s="149">
        <f t="shared" si="0"/>
        <v>45.285714285714285</v>
      </c>
      <c r="L15" s="196">
        <v>1</v>
      </c>
      <c r="M15" s="181">
        <f t="shared" si="1"/>
        <v>1</v>
      </c>
      <c r="N15" s="177">
        <f t="shared" si="2"/>
        <v>45.285714285714285</v>
      </c>
      <c r="O15" s="177">
        <f t="shared" si="3"/>
        <v>45.285714285714285</v>
      </c>
      <c r="P15" s="177">
        <f t="shared" si="4"/>
        <v>45.285714285714285</v>
      </c>
      <c r="Q15" s="802"/>
      <c r="R15" s="802"/>
      <c r="S15" s="195"/>
      <c r="T15" s="203" t="s">
        <v>839</v>
      </c>
      <c r="U15" s="282" t="s">
        <v>838</v>
      </c>
      <c r="V15" s="817"/>
      <c r="W15" s="817"/>
    </row>
    <row r="16" spans="1:23" ht="218.25" customHeight="1" thickBot="1" x14ac:dyDescent="0.25">
      <c r="A16" s="818">
        <v>6</v>
      </c>
      <c r="B16" s="199" t="s">
        <v>837</v>
      </c>
      <c r="C16" s="263" t="s">
        <v>831</v>
      </c>
      <c r="D16" s="281" t="s">
        <v>836</v>
      </c>
      <c r="E16" s="280">
        <v>6</v>
      </c>
      <c r="F16" s="263" t="s">
        <v>835</v>
      </c>
      <c r="G16" s="263" t="s">
        <v>834</v>
      </c>
      <c r="H16" s="205">
        <v>100</v>
      </c>
      <c r="I16" s="204">
        <v>42051</v>
      </c>
      <c r="J16" s="204">
        <v>42368</v>
      </c>
      <c r="K16" s="149">
        <f t="shared" si="0"/>
        <v>45.285714285714285</v>
      </c>
      <c r="L16" s="196">
        <v>100</v>
      </c>
      <c r="M16" s="181">
        <f t="shared" si="1"/>
        <v>1</v>
      </c>
      <c r="N16" s="177">
        <f t="shared" si="2"/>
        <v>45.285714285714285</v>
      </c>
      <c r="O16" s="177">
        <f t="shared" si="3"/>
        <v>45.285714285714285</v>
      </c>
      <c r="P16" s="177">
        <f t="shared" si="4"/>
        <v>45.285714285714285</v>
      </c>
      <c r="Q16" s="802"/>
      <c r="R16" s="802"/>
      <c r="S16" s="195"/>
      <c r="T16" s="203" t="s">
        <v>833</v>
      </c>
      <c r="U16" s="203" t="s">
        <v>826</v>
      </c>
      <c r="V16" s="817"/>
      <c r="W16" s="817"/>
    </row>
    <row r="17" spans="1:23" ht="318" customHeight="1" thickBot="1" x14ac:dyDescent="0.25">
      <c r="A17" s="818">
        <v>7</v>
      </c>
      <c r="B17" s="199" t="s">
        <v>832</v>
      </c>
      <c r="C17" s="263" t="s">
        <v>831</v>
      </c>
      <c r="D17" s="263" t="s">
        <v>830</v>
      </c>
      <c r="E17" s="276">
        <v>7</v>
      </c>
      <c r="F17" s="263" t="s">
        <v>829</v>
      </c>
      <c r="G17" s="263" t="s">
        <v>828</v>
      </c>
      <c r="H17" s="205">
        <v>2</v>
      </c>
      <c r="I17" s="204">
        <v>42051</v>
      </c>
      <c r="J17" s="204">
        <v>42368</v>
      </c>
      <c r="K17" s="149">
        <f t="shared" si="0"/>
        <v>45.285714285714285</v>
      </c>
      <c r="L17" s="196">
        <v>2</v>
      </c>
      <c r="M17" s="181">
        <f t="shared" si="1"/>
        <v>1</v>
      </c>
      <c r="N17" s="177">
        <f t="shared" si="2"/>
        <v>45.285714285714285</v>
      </c>
      <c r="O17" s="177">
        <f t="shared" si="3"/>
        <v>45.285714285714285</v>
      </c>
      <c r="P17" s="177">
        <f t="shared" si="4"/>
        <v>45.285714285714285</v>
      </c>
      <c r="Q17" s="802"/>
      <c r="R17" s="802"/>
      <c r="S17" s="195"/>
      <c r="T17" s="203" t="s">
        <v>827</v>
      </c>
      <c r="U17" s="203" t="s">
        <v>826</v>
      </c>
      <c r="V17" s="817"/>
      <c r="W17" s="817"/>
    </row>
    <row r="18" spans="1:23" ht="195" customHeight="1" thickBot="1" x14ac:dyDescent="0.25">
      <c r="A18" s="818">
        <v>8</v>
      </c>
      <c r="B18" s="199" t="s">
        <v>825</v>
      </c>
      <c r="C18" s="263" t="s">
        <v>824</v>
      </c>
      <c r="D18" s="263" t="s">
        <v>823</v>
      </c>
      <c r="E18" s="276">
        <v>8</v>
      </c>
      <c r="F18" s="263" t="s">
        <v>822</v>
      </c>
      <c r="G18" s="199" t="s">
        <v>821</v>
      </c>
      <c r="H18" s="205">
        <v>100</v>
      </c>
      <c r="I18" s="204">
        <v>42051</v>
      </c>
      <c r="J18" s="204">
        <v>42368</v>
      </c>
      <c r="K18" s="149">
        <f t="shared" si="0"/>
        <v>45.285714285714285</v>
      </c>
      <c r="L18" s="196">
        <v>100</v>
      </c>
      <c r="M18" s="181">
        <f t="shared" si="1"/>
        <v>1</v>
      </c>
      <c r="N18" s="177">
        <f t="shared" si="2"/>
        <v>45.285714285714285</v>
      </c>
      <c r="O18" s="177">
        <f t="shared" si="3"/>
        <v>45.285714285714285</v>
      </c>
      <c r="P18" s="177">
        <f t="shared" si="4"/>
        <v>45.285714285714285</v>
      </c>
      <c r="Q18" s="802"/>
      <c r="R18" s="802"/>
      <c r="S18" s="195"/>
      <c r="T18" s="279" t="s">
        <v>820</v>
      </c>
      <c r="U18" s="203" t="s">
        <v>787</v>
      </c>
      <c r="V18" s="817"/>
      <c r="W18" s="817"/>
    </row>
    <row r="19" spans="1:23" ht="174" customHeight="1" thickBot="1" x14ac:dyDescent="0.25">
      <c r="A19" s="818">
        <v>9</v>
      </c>
      <c r="B19" s="199" t="s">
        <v>819</v>
      </c>
      <c r="C19" s="263" t="s">
        <v>818</v>
      </c>
      <c r="D19" s="263" t="s">
        <v>817</v>
      </c>
      <c r="E19" s="276">
        <v>9</v>
      </c>
      <c r="F19" s="263" t="s">
        <v>816</v>
      </c>
      <c r="G19" s="263" t="s">
        <v>815</v>
      </c>
      <c r="H19" s="205">
        <v>2</v>
      </c>
      <c r="I19" s="204">
        <v>42051</v>
      </c>
      <c r="J19" s="204">
        <v>42368</v>
      </c>
      <c r="K19" s="149">
        <f t="shared" si="0"/>
        <v>45.285714285714285</v>
      </c>
      <c r="L19" s="196">
        <v>2</v>
      </c>
      <c r="M19" s="181">
        <f t="shared" si="1"/>
        <v>1</v>
      </c>
      <c r="N19" s="177">
        <f t="shared" si="2"/>
        <v>45.285714285714285</v>
      </c>
      <c r="O19" s="177">
        <f t="shared" si="3"/>
        <v>45.285714285714285</v>
      </c>
      <c r="P19" s="177">
        <f t="shared" si="4"/>
        <v>45.285714285714285</v>
      </c>
      <c r="Q19" s="802"/>
      <c r="R19" s="802"/>
      <c r="S19" s="195"/>
      <c r="T19" s="278" t="s">
        <v>814</v>
      </c>
      <c r="U19" s="203" t="s">
        <v>787</v>
      </c>
      <c r="V19" s="817"/>
      <c r="W19" s="817"/>
    </row>
    <row r="20" spans="1:23" ht="228.75" customHeight="1" thickBot="1" x14ac:dyDescent="0.25">
      <c r="A20" s="818">
        <v>10</v>
      </c>
      <c r="B20" s="199" t="s">
        <v>813</v>
      </c>
      <c r="C20" s="263" t="s">
        <v>812</v>
      </c>
      <c r="D20" s="263" t="s">
        <v>811</v>
      </c>
      <c r="E20" s="276">
        <v>10</v>
      </c>
      <c r="F20" s="263" t="s">
        <v>810</v>
      </c>
      <c r="G20" s="263" t="s">
        <v>798</v>
      </c>
      <c r="H20" s="205">
        <v>1</v>
      </c>
      <c r="I20" s="204">
        <v>42051</v>
      </c>
      <c r="J20" s="204">
        <v>42154</v>
      </c>
      <c r="K20" s="149">
        <f t="shared" si="0"/>
        <v>14.714285714285714</v>
      </c>
      <c r="L20" s="196">
        <v>1</v>
      </c>
      <c r="M20" s="181">
        <f t="shared" si="1"/>
        <v>1</v>
      </c>
      <c r="N20" s="177">
        <f t="shared" si="2"/>
        <v>14.714285714285714</v>
      </c>
      <c r="O20" s="177">
        <f t="shared" si="3"/>
        <v>14.714285714285714</v>
      </c>
      <c r="P20" s="177">
        <f t="shared" si="4"/>
        <v>14.714285714285714</v>
      </c>
      <c r="Q20" s="802"/>
      <c r="R20" s="802"/>
      <c r="S20" s="195"/>
      <c r="T20" s="814" t="s">
        <v>809</v>
      </c>
      <c r="U20" s="203" t="s">
        <v>808</v>
      </c>
      <c r="V20" s="817"/>
      <c r="W20" s="817"/>
    </row>
    <row r="21" spans="1:23" ht="218.25" customHeight="1" thickBot="1" x14ac:dyDescent="0.25">
      <c r="A21" s="818">
        <v>11</v>
      </c>
      <c r="B21" s="199" t="s">
        <v>807</v>
      </c>
      <c r="C21" s="263" t="s">
        <v>806</v>
      </c>
      <c r="D21" s="263" t="s">
        <v>805</v>
      </c>
      <c r="E21" s="276">
        <v>11</v>
      </c>
      <c r="F21" s="263" t="s">
        <v>804</v>
      </c>
      <c r="G21" s="263" t="s">
        <v>798</v>
      </c>
      <c r="H21" s="205">
        <v>1</v>
      </c>
      <c r="I21" s="204">
        <v>42051</v>
      </c>
      <c r="J21" s="204">
        <v>42215</v>
      </c>
      <c r="K21" s="149">
        <f t="shared" si="0"/>
        <v>23.428571428571427</v>
      </c>
      <c r="L21" s="196">
        <v>1</v>
      </c>
      <c r="M21" s="181">
        <f t="shared" si="1"/>
        <v>1</v>
      </c>
      <c r="N21" s="177">
        <f t="shared" si="2"/>
        <v>23.428571428571427</v>
      </c>
      <c r="O21" s="177">
        <f t="shared" si="3"/>
        <v>23.428571428571427</v>
      </c>
      <c r="P21" s="177">
        <f t="shared" si="4"/>
        <v>23.428571428571427</v>
      </c>
      <c r="Q21" s="802"/>
      <c r="R21" s="802"/>
      <c r="S21" s="195"/>
      <c r="T21" s="203" t="s">
        <v>803</v>
      </c>
      <c r="U21" s="203" t="s">
        <v>787</v>
      </c>
      <c r="V21" s="817"/>
      <c r="W21" s="817"/>
    </row>
    <row r="22" spans="1:23" ht="218.25" customHeight="1" thickBot="1" x14ac:dyDescent="0.25">
      <c r="A22" s="818">
        <v>12</v>
      </c>
      <c r="B22" s="199" t="s">
        <v>802</v>
      </c>
      <c r="C22" s="263" t="s">
        <v>801</v>
      </c>
      <c r="D22" s="263" t="s">
        <v>800</v>
      </c>
      <c r="E22" s="276">
        <v>12</v>
      </c>
      <c r="F22" s="263" t="s">
        <v>799</v>
      </c>
      <c r="G22" s="263" t="s">
        <v>798</v>
      </c>
      <c r="H22" s="205">
        <v>1</v>
      </c>
      <c r="I22" s="204">
        <v>42051</v>
      </c>
      <c r="J22" s="204">
        <v>42215</v>
      </c>
      <c r="K22" s="149">
        <f t="shared" si="0"/>
        <v>23.428571428571427</v>
      </c>
      <c r="L22" s="196">
        <v>1</v>
      </c>
      <c r="M22" s="181">
        <f t="shared" si="1"/>
        <v>1</v>
      </c>
      <c r="N22" s="177">
        <f t="shared" si="2"/>
        <v>23.428571428571427</v>
      </c>
      <c r="O22" s="177">
        <f t="shared" si="3"/>
        <v>23.428571428571427</v>
      </c>
      <c r="P22" s="177">
        <f t="shared" si="4"/>
        <v>23.428571428571427</v>
      </c>
      <c r="Q22" s="802"/>
      <c r="R22" s="802"/>
      <c r="S22" s="195"/>
      <c r="T22" s="203" t="s">
        <v>797</v>
      </c>
      <c r="U22" s="203" t="s">
        <v>787</v>
      </c>
      <c r="V22" s="817"/>
      <c r="W22" s="817"/>
    </row>
    <row r="23" spans="1:23" ht="218.25" customHeight="1" thickBot="1" x14ac:dyDescent="0.25">
      <c r="A23" s="818">
        <v>13</v>
      </c>
      <c r="B23" s="199" t="s">
        <v>793</v>
      </c>
      <c r="C23" s="263" t="s">
        <v>792</v>
      </c>
      <c r="D23" s="263" t="s">
        <v>791</v>
      </c>
      <c r="E23" s="276">
        <v>13</v>
      </c>
      <c r="F23" s="263" t="s">
        <v>796</v>
      </c>
      <c r="G23" s="199" t="s">
        <v>795</v>
      </c>
      <c r="H23" s="205">
        <v>100</v>
      </c>
      <c r="I23" s="204">
        <v>42051</v>
      </c>
      <c r="J23" s="204">
        <v>42063</v>
      </c>
      <c r="K23" s="149">
        <f t="shared" si="0"/>
        <v>1.7142857142857142</v>
      </c>
      <c r="L23" s="196">
        <v>100</v>
      </c>
      <c r="M23" s="181">
        <f t="shared" si="1"/>
        <v>1</v>
      </c>
      <c r="N23" s="177">
        <f t="shared" si="2"/>
        <v>1.7142857142857142</v>
      </c>
      <c r="O23" s="177">
        <f t="shared" si="3"/>
        <v>1.7142857142857142</v>
      </c>
      <c r="P23" s="177">
        <f t="shared" si="4"/>
        <v>1.7142857142857142</v>
      </c>
      <c r="Q23" s="802"/>
      <c r="R23" s="802"/>
      <c r="S23" s="195"/>
      <c r="T23" s="814" t="s">
        <v>794</v>
      </c>
      <c r="U23" s="203" t="s">
        <v>787</v>
      </c>
      <c r="V23" s="817"/>
      <c r="W23" s="817"/>
    </row>
    <row r="24" spans="1:23" ht="218.25" customHeight="1" thickBot="1" x14ac:dyDescent="0.25">
      <c r="A24" s="818">
        <v>14</v>
      </c>
      <c r="B24" s="199" t="s">
        <v>793</v>
      </c>
      <c r="C24" s="263" t="s">
        <v>792</v>
      </c>
      <c r="D24" s="263" t="s">
        <v>791</v>
      </c>
      <c r="E24" s="276">
        <v>14</v>
      </c>
      <c r="F24" s="263" t="s">
        <v>790</v>
      </c>
      <c r="G24" s="199" t="s">
        <v>789</v>
      </c>
      <c r="H24" s="205">
        <v>1</v>
      </c>
      <c r="I24" s="204">
        <v>42051</v>
      </c>
      <c r="J24" s="204">
        <v>42063</v>
      </c>
      <c r="K24" s="149">
        <f t="shared" si="0"/>
        <v>1.7142857142857142</v>
      </c>
      <c r="L24" s="196">
        <v>1</v>
      </c>
      <c r="M24" s="181">
        <f t="shared" si="1"/>
        <v>1</v>
      </c>
      <c r="N24" s="177">
        <f t="shared" si="2"/>
        <v>1.7142857142857142</v>
      </c>
      <c r="O24" s="177">
        <f t="shared" si="3"/>
        <v>1.7142857142857142</v>
      </c>
      <c r="P24" s="177">
        <f t="shared" si="4"/>
        <v>1.7142857142857142</v>
      </c>
      <c r="Q24" s="802"/>
      <c r="R24" s="802"/>
      <c r="S24" s="195"/>
      <c r="T24" s="814" t="s">
        <v>788</v>
      </c>
      <c r="U24" s="203" t="s">
        <v>787</v>
      </c>
      <c r="V24" s="817"/>
      <c r="W24" s="817"/>
    </row>
    <row r="25" spans="1:23" ht="218.25" customHeight="1" thickBot="1" x14ac:dyDescent="0.25">
      <c r="A25" s="818">
        <v>15</v>
      </c>
      <c r="B25" s="199" t="s">
        <v>786</v>
      </c>
      <c r="C25" s="263" t="s">
        <v>785</v>
      </c>
      <c r="D25" s="263" t="s">
        <v>784</v>
      </c>
      <c r="E25" s="276">
        <v>15</v>
      </c>
      <c r="F25" s="263" t="s">
        <v>783</v>
      </c>
      <c r="G25" s="199" t="s">
        <v>782</v>
      </c>
      <c r="H25" s="205">
        <v>1</v>
      </c>
      <c r="I25" s="204">
        <v>42051</v>
      </c>
      <c r="J25" s="204">
        <v>42185</v>
      </c>
      <c r="K25" s="149">
        <f t="shared" si="0"/>
        <v>19.142857142857142</v>
      </c>
      <c r="L25" s="196">
        <v>1</v>
      </c>
      <c r="M25" s="181">
        <f t="shared" si="1"/>
        <v>1</v>
      </c>
      <c r="N25" s="177">
        <f t="shared" si="2"/>
        <v>19.142857142857142</v>
      </c>
      <c r="O25" s="177">
        <f t="shared" si="3"/>
        <v>19.142857142857142</v>
      </c>
      <c r="P25" s="177">
        <f t="shared" si="4"/>
        <v>19.142857142857142</v>
      </c>
      <c r="Q25" s="802"/>
      <c r="R25" s="802"/>
      <c r="S25" s="195"/>
      <c r="T25" s="203" t="s">
        <v>781</v>
      </c>
      <c r="U25" s="203" t="s">
        <v>776</v>
      </c>
      <c r="V25" s="817"/>
      <c r="W25" s="817"/>
    </row>
    <row r="26" spans="1:23" ht="218.25" customHeight="1" thickBot="1" x14ac:dyDescent="0.25">
      <c r="A26" s="818">
        <v>16</v>
      </c>
      <c r="B26" s="199" t="s">
        <v>772</v>
      </c>
      <c r="C26" s="263" t="s">
        <v>771</v>
      </c>
      <c r="D26" s="263" t="s">
        <v>780</v>
      </c>
      <c r="E26" s="276">
        <v>16</v>
      </c>
      <c r="F26" s="263" t="s">
        <v>779</v>
      </c>
      <c r="G26" s="199" t="s">
        <v>778</v>
      </c>
      <c r="H26" s="205">
        <v>1</v>
      </c>
      <c r="I26" s="204">
        <v>42051</v>
      </c>
      <c r="J26" s="204">
        <v>42093</v>
      </c>
      <c r="K26" s="149">
        <f t="shared" si="0"/>
        <v>6</v>
      </c>
      <c r="L26" s="196">
        <v>1</v>
      </c>
      <c r="M26" s="181">
        <f t="shared" si="1"/>
        <v>1</v>
      </c>
      <c r="N26" s="177">
        <f t="shared" si="2"/>
        <v>6</v>
      </c>
      <c r="O26" s="177">
        <f t="shared" si="3"/>
        <v>6</v>
      </c>
      <c r="P26" s="177">
        <f t="shared" si="4"/>
        <v>6</v>
      </c>
      <c r="Q26" s="802"/>
      <c r="R26" s="802"/>
      <c r="S26" s="195"/>
      <c r="T26" s="203" t="s">
        <v>777</v>
      </c>
      <c r="U26" s="203" t="s">
        <v>776</v>
      </c>
      <c r="V26" s="817"/>
      <c r="W26" s="817"/>
    </row>
    <row r="27" spans="1:23" ht="278.25" customHeight="1" thickBot="1" x14ac:dyDescent="0.25">
      <c r="A27" s="818">
        <v>17</v>
      </c>
      <c r="B27" s="199" t="s">
        <v>772</v>
      </c>
      <c r="C27" s="263" t="s">
        <v>771</v>
      </c>
      <c r="D27" s="263" t="s">
        <v>770</v>
      </c>
      <c r="E27" s="276">
        <v>17</v>
      </c>
      <c r="F27" s="263" t="s">
        <v>775</v>
      </c>
      <c r="G27" s="199" t="s">
        <v>774</v>
      </c>
      <c r="H27" s="205">
        <v>100</v>
      </c>
      <c r="I27" s="204">
        <v>42051</v>
      </c>
      <c r="J27" s="204">
        <v>42368</v>
      </c>
      <c r="K27" s="149">
        <f t="shared" si="0"/>
        <v>45.285714285714285</v>
      </c>
      <c r="L27" s="196">
        <v>100</v>
      </c>
      <c r="M27" s="181">
        <f t="shared" si="1"/>
        <v>1</v>
      </c>
      <c r="N27" s="177">
        <f t="shared" si="2"/>
        <v>45.285714285714285</v>
      </c>
      <c r="O27" s="177">
        <f t="shared" si="3"/>
        <v>45.285714285714285</v>
      </c>
      <c r="P27" s="177">
        <f t="shared" si="4"/>
        <v>45.285714285714285</v>
      </c>
      <c r="Q27" s="802"/>
      <c r="R27" s="802"/>
      <c r="S27" s="195"/>
      <c r="T27" s="203" t="s">
        <v>773</v>
      </c>
      <c r="U27" s="273" t="s">
        <v>762</v>
      </c>
      <c r="V27" s="817"/>
      <c r="W27" s="817"/>
    </row>
    <row r="28" spans="1:23" ht="282" customHeight="1" thickBot="1" x14ac:dyDescent="0.25">
      <c r="A28" s="818">
        <v>18</v>
      </c>
      <c r="B28" s="199" t="s">
        <v>772</v>
      </c>
      <c r="C28" s="263" t="s">
        <v>771</v>
      </c>
      <c r="D28" s="263" t="s">
        <v>770</v>
      </c>
      <c r="E28" s="276">
        <v>18</v>
      </c>
      <c r="F28" s="263" t="s">
        <v>769</v>
      </c>
      <c r="G28" s="199" t="s">
        <v>768</v>
      </c>
      <c r="H28" s="205">
        <v>3</v>
      </c>
      <c r="I28" s="204">
        <v>42051</v>
      </c>
      <c r="J28" s="204">
        <v>42368</v>
      </c>
      <c r="K28" s="149">
        <f t="shared" si="0"/>
        <v>45.285714285714285</v>
      </c>
      <c r="L28" s="196">
        <v>3</v>
      </c>
      <c r="M28" s="181">
        <f t="shared" si="1"/>
        <v>1</v>
      </c>
      <c r="N28" s="177">
        <f t="shared" si="2"/>
        <v>45.285714285714285</v>
      </c>
      <c r="O28" s="177">
        <f t="shared" si="3"/>
        <v>45.285714285714285</v>
      </c>
      <c r="P28" s="177">
        <f t="shared" si="4"/>
        <v>45.285714285714285</v>
      </c>
      <c r="Q28" s="802"/>
      <c r="R28" s="802"/>
      <c r="S28" s="195"/>
      <c r="T28" s="203" t="s">
        <v>767</v>
      </c>
      <c r="U28" s="203" t="s">
        <v>766</v>
      </c>
      <c r="V28" s="817"/>
      <c r="W28" s="817"/>
    </row>
    <row r="29" spans="1:23" ht="332.45" customHeight="1" thickBot="1" x14ac:dyDescent="0.25">
      <c r="A29" s="818">
        <v>19</v>
      </c>
      <c r="B29" s="199" t="s">
        <v>1674</v>
      </c>
      <c r="C29" s="263" t="s">
        <v>747</v>
      </c>
      <c r="D29" s="199" t="s">
        <v>734</v>
      </c>
      <c r="E29" s="201">
        <v>19</v>
      </c>
      <c r="F29" s="225" t="s">
        <v>765</v>
      </c>
      <c r="G29" s="199" t="s">
        <v>764</v>
      </c>
      <c r="H29" s="205">
        <v>1</v>
      </c>
      <c r="I29" s="204">
        <v>42051</v>
      </c>
      <c r="J29" s="204">
        <v>42185</v>
      </c>
      <c r="K29" s="149">
        <f t="shared" si="0"/>
        <v>19.142857142857142</v>
      </c>
      <c r="L29" s="196">
        <v>1</v>
      </c>
      <c r="M29" s="181">
        <f t="shared" si="1"/>
        <v>1</v>
      </c>
      <c r="N29" s="177">
        <f t="shared" si="2"/>
        <v>19.142857142857142</v>
      </c>
      <c r="O29" s="177">
        <f t="shared" si="3"/>
        <v>19.142857142857142</v>
      </c>
      <c r="P29" s="177">
        <f t="shared" si="4"/>
        <v>19.142857142857142</v>
      </c>
      <c r="Q29" s="802"/>
      <c r="R29" s="802"/>
      <c r="S29" s="195"/>
      <c r="T29" s="203" t="s">
        <v>763</v>
      </c>
      <c r="U29" s="277" t="s">
        <v>762</v>
      </c>
      <c r="V29" s="817"/>
      <c r="W29" s="817"/>
    </row>
    <row r="30" spans="1:23" ht="323.25" customHeight="1" thickBot="1" x14ac:dyDescent="0.25">
      <c r="A30" s="818">
        <v>20</v>
      </c>
      <c r="B30" s="199" t="s">
        <v>1675</v>
      </c>
      <c r="C30" s="263" t="s">
        <v>747</v>
      </c>
      <c r="D30" s="199" t="s">
        <v>734</v>
      </c>
      <c r="E30" s="201">
        <v>20</v>
      </c>
      <c r="F30" s="225" t="s">
        <v>761</v>
      </c>
      <c r="G30" s="199" t="s">
        <v>760</v>
      </c>
      <c r="H30" s="205">
        <v>1</v>
      </c>
      <c r="I30" s="204">
        <v>42051</v>
      </c>
      <c r="J30" s="204">
        <v>42185</v>
      </c>
      <c r="K30" s="149">
        <f t="shared" si="0"/>
        <v>19.142857142857142</v>
      </c>
      <c r="L30" s="196">
        <v>1</v>
      </c>
      <c r="M30" s="181">
        <f t="shared" si="1"/>
        <v>1</v>
      </c>
      <c r="N30" s="177">
        <f t="shared" si="2"/>
        <v>19.142857142857142</v>
      </c>
      <c r="O30" s="177">
        <f t="shared" si="3"/>
        <v>19.142857142857142</v>
      </c>
      <c r="P30" s="177">
        <f t="shared" si="4"/>
        <v>19.142857142857142</v>
      </c>
      <c r="Q30" s="802"/>
      <c r="R30" s="802"/>
      <c r="S30" s="195"/>
      <c r="T30" s="203" t="s">
        <v>759</v>
      </c>
      <c r="U30" s="277" t="s">
        <v>741</v>
      </c>
      <c r="V30" s="817"/>
      <c r="W30" s="817"/>
    </row>
    <row r="31" spans="1:23" ht="333.6" customHeight="1" thickBot="1" x14ac:dyDescent="0.25">
      <c r="A31" s="818">
        <v>21</v>
      </c>
      <c r="B31" s="199" t="s">
        <v>1675</v>
      </c>
      <c r="C31" s="263" t="s">
        <v>747</v>
      </c>
      <c r="D31" s="199" t="s">
        <v>734</v>
      </c>
      <c r="E31" s="201">
        <v>21</v>
      </c>
      <c r="F31" s="225" t="s">
        <v>758</v>
      </c>
      <c r="G31" s="199" t="s">
        <v>757</v>
      </c>
      <c r="H31" s="205">
        <v>1</v>
      </c>
      <c r="I31" s="204">
        <v>42051</v>
      </c>
      <c r="J31" s="204">
        <v>42185</v>
      </c>
      <c r="K31" s="149">
        <f t="shared" si="0"/>
        <v>19.142857142857142</v>
      </c>
      <c r="L31" s="196">
        <v>1</v>
      </c>
      <c r="M31" s="181">
        <f t="shared" si="1"/>
        <v>1</v>
      </c>
      <c r="N31" s="177">
        <f t="shared" si="2"/>
        <v>19.142857142857142</v>
      </c>
      <c r="O31" s="177">
        <f t="shared" si="3"/>
        <v>19.142857142857142</v>
      </c>
      <c r="P31" s="177">
        <f t="shared" si="4"/>
        <v>19.142857142857142</v>
      </c>
      <c r="Q31" s="802"/>
      <c r="R31" s="802"/>
      <c r="S31" s="195"/>
      <c r="T31" s="203" t="s">
        <v>756</v>
      </c>
      <c r="U31" s="277" t="s">
        <v>741</v>
      </c>
      <c r="V31" s="817"/>
      <c r="W31" s="817"/>
    </row>
    <row r="32" spans="1:23" ht="313.5" customHeight="1" thickBot="1" x14ac:dyDescent="0.25">
      <c r="A32" s="818">
        <v>22</v>
      </c>
      <c r="B32" s="199" t="s">
        <v>1675</v>
      </c>
      <c r="C32" s="263" t="s">
        <v>747</v>
      </c>
      <c r="D32" s="199" t="s">
        <v>734</v>
      </c>
      <c r="E32" s="201">
        <v>22</v>
      </c>
      <c r="F32" s="225" t="s">
        <v>755</v>
      </c>
      <c r="G32" s="199" t="s">
        <v>754</v>
      </c>
      <c r="H32" s="205">
        <v>3</v>
      </c>
      <c r="I32" s="204">
        <v>42051</v>
      </c>
      <c r="J32" s="204">
        <v>42185</v>
      </c>
      <c r="K32" s="149">
        <f t="shared" si="0"/>
        <v>19.142857142857142</v>
      </c>
      <c r="L32" s="196">
        <v>3</v>
      </c>
      <c r="M32" s="181">
        <f t="shared" si="1"/>
        <v>1</v>
      </c>
      <c r="N32" s="177">
        <f t="shared" si="2"/>
        <v>19.142857142857142</v>
      </c>
      <c r="O32" s="177">
        <f t="shared" si="3"/>
        <v>19.142857142857142</v>
      </c>
      <c r="P32" s="177">
        <f t="shared" si="4"/>
        <v>19.142857142857142</v>
      </c>
      <c r="Q32" s="802"/>
      <c r="R32" s="802"/>
      <c r="S32" s="195"/>
      <c r="T32" s="203" t="s">
        <v>753</v>
      </c>
      <c r="U32" s="277" t="s">
        <v>741</v>
      </c>
      <c r="V32" s="817"/>
      <c r="W32" s="817"/>
    </row>
    <row r="33" spans="1:23" ht="270" customHeight="1" thickBot="1" x14ac:dyDescent="0.25">
      <c r="A33" s="818">
        <v>23</v>
      </c>
      <c r="B33" s="199" t="s">
        <v>752</v>
      </c>
      <c r="C33" s="263" t="s">
        <v>747</v>
      </c>
      <c r="D33" s="199" t="s">
        <v>734</v>
      </c>
      <c r="E33" s="201">
        <v>23</v>
      </c>
      <c r="F33" s="225" t="s">
        <v>751</v>
      </c>
      <c r="G33" s="199" t="s">
        <v>750</v>
      </c>
      <c r="H33" s="205">
        <v>5</v>
      </c>
      <c r="I33" s="204">
        <v>42051</v>
      </c>
      <c r="J33" s="204">
        <v>42185</v>
      </c>
      <c r="K33" s="149">
        <f t="shared" si="0"/>
        <v>19.142857142857142</v>
      </c>
      <c r="L33" s="196">
        <v>5</v>
      </c>
      <c r="M33" s="181">
        <f t="shared" si="1"/>
        <v>1</v>
      </c>
      <c r="N33" s="177">
        <f t="shared" si="2"/>
        <v>19.142857142857142</v>
      </c>
      <c r="O33" s="177">
        <f t="shared" si="3"/>
        <v>19.142857142857142</v>
      </c>
      <c r="P33" s="177">
        <f t="shared" si="4"/>
        <v>19.142857142857142</v>
      </c>
      <c r="Q33" s="802"/>
      <c r="R33" s="802"/>
      <c r="S33" s="195"/>
      <c r="T33" s="203" t="s">
        <v>749</v>
      </c>
      <c r="U33" s="277" t="s">
        <v>741</v>
      </c>
      <c r="V33" s="817"/>
      <c r="W33" s="817"/>
    </row>
    <row r="34" spans="1:23" ht="324" customHeight="1" thickBot="1" x14ac:dyDescent="0.25">
      <c r="A34" s="818">
        <v>24</v>
      </c>
      <c r="B34" s="199" t="s">
        <v>748</v>
      </c>
      <c r="C34" s="263" t="s">
        <v>747</v>
      </c>
      <c r="D34" s="199" t="s">
        <v>734</v>
      </c>
      <c r="E34" s="201">
        <v>24</v>
      </c>
      <c r="F34" s="225" t="s">
        <v>746</v>
      </c>
      <c r="G34" s="199" t="s">
        <v>745</v>
      </c>
      <c r="H34" s="205">
        <v>100</v>
      </c>
      <c r="I34" s="204">
        <v>42051</v>
      </c>
      <c r="J34" s="204">
        <v>42185</v>
      </c>
      <c r="K34" s="149">
        <f t="shared" si="0"/>
        <v>19.142857142857142</v>
      </c>
      <c r="L34" s="196">
        <v>100</v>
      </c>
      <c r="M34" s="181">
        <f t="shared" si="1"/>
        <v>1</v>
      </c>
      <c r="N34" s="177">
        <f t="shared" si="2"/>
        <v>19.142857142857142</v>
      </c>
      <c r="O34" s="177">
        <f t="shared" si="3"/>
        <v>19.142857142857142</v>
      </c>
      <c r="P34" s="177">
        <f t="shared" si="4"/>
        <v>19.142857142857142</v>
      </c>
      <c r="Q34" s="802"/>
      <c r="R34" s="802"/>
      <c r="S34" s="195"/>
      <c r="T34" s="203" t="s">
        <v>744</v>
      </c>
      <c r="U34" s="277" t="s">
        <v>741</v>
      </c>
      <c r="V34" s="817"/>
      <c r="W34" s="817"/>
    </row>
    <row r="35" spans="1:23" ht="294" customHeight="1" thickBot="1" x14ac:dyDescent="0.25">
      <c r="A35" s="818">
        <v>25</v>
      </c>
      <c r="B35" s="199" t="s">
        <v>736</v>
      </c>
      <c r="C35" s="263" t="s">
        <v>735</v>
      </c>
      <c r="D35" s="199" t="s">
        <v>734</v>
      </c>
      <c r="E35" s="201">
        <v>25</v>
      </c>
      <c r="F35" s="199" t="s">
        <v>743</v>
      </c>
      <c r="G35" s="199" t="s">
        <v>406</v>
      </c>
      <c r="H35" s="205">
        <v>1</v>
      </c>
      <c r="I35" s="204">
        <v>42051</v>
      </c>
      <c r="J35" s="204">
        <v>42185</v>
      </c>
      <c r="K35" s="149">
        <f t="shared" si="0"/>
        <v>19.142857142857142</v>
      </c>
      <c r="L35" s="196">
        <v>1</v>
      </c>
      <c r="M35" s="181">
        <f t="shared" si="1"/>
        <v>1</v>
      </c>
      <c r="N35" s="177">
        <f t="shared" si="2"/>
        <v>19.142857142857142</v>
      </c>
      <c r="O35" s="177">
        <f t="shared" si="3"/>
        <v>19.142857142857142</v>
      </c>
      <c r="P35" s="177">
        <f t="shared" si="4"/>
        <v>19.142857142857142</v>
      </c>
      <c r="Q35" s="802"/>
      <c r="R35" s="802"/>
      <c r="S35" s="195"/>
      <c r="T35" s="203" t="s">
        <v>742</v>
      </c>
      <c r="U35" s="203" t="s">
        <v>741</v>
      </c>
      <c r="V35" s="817"/>
      <c r="W35" s="817"/>
    </row>
    <row r="36" spans="1:23" ht="288" customHeight="1" thickBot="1" x14ac:dyDescent="0.25">
      <c r="A36" s="818">
        <v>26</v>
      </c>
      <c r="B36" s="199" t="s">
        <v>740</v>
      </c>
      <c r="C36" s="263" t="s">
        <v>735</v>
      </c>
      <c r="D36" s="199" t="s">
        <v>734</v>
      </c>
      <c r="E36" s="201">
        <v>26</v>
      </c>
      <c r="F36" s="199" t="s">
        <v>739</v>
      </c>
      <c r="G36" s="199" t="s">
        <v>738</v>
      </c>
      <c r="H36" s="205">
        <v>100</v>
      </c>
      <c r="I36" s="204">
        <v>42051</v>
      </c>
      <c r="J36" s="204">
        <v>42368</v>
      </c>
      <c r="K36" s="149">
        <f t="shared" si="0"/>
        <v>45.285714285714285</v>
      </c>
      <c r="L36" s="230">
        <v>100</v>
      </c>
      <c r="M36" s="181">
        <f t="shared" si="1"/>
        <v>1</v>
      </c>
      <c r="N36" s="177">
        <f t="shared" si="2"/>
        <v>45.285714285714285</v>
      </c>
      <c r="O36" s="177">
        <f t="shared" si="3"/>
        <v>45.285714285714285</v>
      </c>
      <c r="P36" s="177">
        <f t="shared" si="4"/>
        <v>45.285714285714285</v>
      </c>
      <c r="Q36" s="802"/>
      <c r="R36" s="802"/>
      <c r="S36" s="195"/>
      <c r="T36" s="273" t="s">
        <v>737</v>
      </c>
      <c r="U36" s="273" t="s">
        <v>730</v>
      </c>
      <c r="V36" s="817"/>
      <c r="W36" s="817"/>
    </row>
    <row r="37" spans="1:23" ht="263.45" customHeight="1" thickBot="1" x14ac:dyDescent="0.25">
      <c r="A37" s="818">
        <v>27</v>
      </c>
      <c r="B37" s="199" t="s">
        <v>736</v>
      </c>
      <c r="C37" s="263" t="s">
        <v>735</v>
      </c>
      <c r="D37" s="199" t="s">
        <v>734</v>
      </c>
      <c r="E37" s="201">
        <v>27</v>
      </c>
      <c r="F37" s="199" t="s">
        <v>733</v>
      </c>
      <c r="G37" s="199" t="s">
        <v>732</v>
      </c>
      <c r="H37" s="205">
        <v>1</v>
      </c>
      <c r="I37" s="204">
        <v>42051</v>
      </c>
      <c r="J37" s="204">
        <v>42093</v>
      </c>
      <c r="K37" s="149">
        <f t="shared" si="0"/>
        <v>6</v>
      </c>
      <c r="L37" s="196">
        <v>1</v>
      </c>
      <c r="M37" s="181">
        <f t="shared" si="1"/>
        <v>1</v>
      </c>
      <c r="N37" s="177">
        <f t="shared" si="2"/>
        <v>6</v>
      </c>
      <c r="O37" s="177">
        <f t="shared" si="3"/>
        <v>6</v>
      </c>
      <c r="P37" s="177">
        <f t="shared" si="4"/>
        <v>6</v>
      </c>
      <c r="Q37" s="802"/>
      <c r="R37" s="802"/>
      <c r="S37" s="195"/>
      <c r="T37" s="203" t="s">
        <v>731</v>
      </c>
      <c r="U37" s="203" t="s">
        <v>730</v>
      </c>
      <c r="V37" s="817"/>
      <c r="W37" s="817"/>
    </row>
    <row r="38" spans="1:23" ht="218.25" customHeight="1" thickBot="1" x14ac:dyDescent="0.25">
      <c r="A38" s="818">
        <v>28</v>
      </c>
      <c r="B38" s="199" t="s">
        <v>729</v>
      </c>
      <c r="C38" s="263" t="s">
        <v>728</v>
      </c>
      <c r="D38" s="263" t="s">
        <v>727</v>
      </c>
      <c r="E38" s="276">
        <v>28</v>
      </c>
      <c r="F38" s="263" t="s">
        <v>726</v>
      </c>
      <c r="G38" s="263" t="s">
        <v>725</v>
      </c>
      <c r="H38" s="205">
        <v>1</v>
      </c>
      <c r="I38" s="204">
        <v>42051</v>
      </c>
      <c r="J38" s="204">
        <v>42093</v>
      </c>
      <c r="K38" s="149">
        <f t="shared" si="0"/>
        <v>6</v>
      </c>
      <c r="L38" s="196">
        <v>1</v>
      </c>
      <c r="M38" s="181">
        <f t="shared" si="1"/>
        <v>1</v>
      </c>
      <c r="N38" s="177">
        <f t="shared" si="2"/>
        <v>6</v>
      </c>
      <c r="O38" s="177">
        <f t="shared" si="3"/>
        <v>6</v>
      </c>
      <c r="P38" s="177">
        <f t="shared" si="4"/>
        <v>6</v>
      </c>
      <c r="Q38" s="802"/>
      <c r="R38" s="802"/>
      <c r="S38" s="195"/>
      <c r="T38" s="203" t="s">
        <v>724</v>
      </c>
      <c r="U38" s="203" t="s">
        <v>723</v>
      </c>
      <c r="V38" s="817"/>
      <c r="W38" s="817"/>
    </row>
    <row r="39" spans="1:23" ht="317.45" customHeight="1" thickBot="1" x14ac:dyDescent="0.25">
      <c r="A39" s="818">
        <v>29</v>
      </c>
      <c r="B39" s="199" t="s">
        <v>719</v>
      </c>
      <c r="C39" s="199" t="s">
        <v>718</v>
      </c>
      <c r="D39" s="199" t="s">
        <v>717</v>
      </c>
      <c r="E39" s="201">
        <v>29</v>
      </c>
      <c r="F39" s="199" t="s">
        <v>722</v>
      </c>
      <c r="G39" s="199" t="s">
        <v>721</v>
      </c>
      <c r="H39" s="198">
        <v>1</v>
      </c>
      <c r="I39" s="197">
        <v>42051</v>
      </c>
      <c r="J39" s="275">
        <v>42246</v>
      </c>
      <c r="K39" s="149">
        <f t="shared" si="0"/>
        <v>27.857142857142858</v>
      </c>
      <c r="L39" s="196">
        <v>1</v>
      </c>
      <c r="M39" s="181">
        <f t="shared" si="1"/>
        <v>1</v>
      </c>
      <c r="N39" s="177">
        <f t="shared" si="2"/>
        <v>27.857142857142858</v>
      </c>
      <c r="O39" s="177">
        <f t="shared" si="3"/>
        <v>27.857142857142858</v>
      </c>
      <c r="P39" s="177">
        <f t="shared" si="4"/>
        <v>27.857142857142858</v>
      </c>
      <c r="Q39" s="802"/>
      <c r="R39" s="802"/>
      <c r="S39" s="195"/>
      <c r="T39" s="274" t="s">
        <v>720</v>
      </c>
      <c r="U39" s="273" t="s">
        <v>712</v>
      </c>
      <c r="V39" s="817"/>
      <c r="W39" s="817"/>
    </row>
    <row r="40" spans="1:23" ht="388.5" customHeight="1" thickBot="1" x14ac:dyDescent="0.25">
      <c r="A40" s="818">
        <v>30</v>
      </c>
      <c r="B40" s="249" t="s">
        <v>719</v>
      </c>
      <c r="C40" s="263" t="s">
        <v>718</v>
      </c>
      <c r="D40" s="199" t="s">
        <v>717</v>
      </c>
      <c r="E40" s="201">
        <v>30</v>
      </c>
      <c r="F40" s="199" t="s">
        <v>716</v>
      </c>
      <c r="G40" s="199" t="s">
        <v>715</v>
      </c>
      <c r="H40" s="205">
        <v>1</v>
      </c>
      <c r="I40" s="204">
        <v>42051</v>
      </c>
      <c r="J40" s="204">
        <v>42368</v>
      </c>
      <c r="K40" s="149">
        <f t="shared" si="0"/>
        <v>45.285714285714285</v>
      </c>
      <c r="L40" s="196">
        <v>1</v>
      </c>
      <c r="M40" s="181">
        <f t="shared" si="1"/>
        <v>1</v>
      </c>
      <c r="N40" s="177">
        <f t="shared" si="2"/>
        <v>45.285714285714285</v>
      </c>
      <c r="O40" s="177">
        <f t="shared" si="3"/>
        <v>45.285714285714285</v>
      </c>
      <c r="P40" s="177">
        <f t="shared" si="4"/>
        <v>45.285714285714285</v>
      </c>
      <c r="Q40" s="802"/>
      <c r="R40" s="802"/>
      <c r="S40" s="195"/>
      <c r="T40" s="203" t="s">
        <v>714</v>
      </c>
      <c r="U40" s="203" t="s">
        <v>712</v>
      </c>
      <c r="V40" s="817"/>
      <c r="W40" s="817"/>
    </row>
    <row r="41" spans="1:23" ht="357.75" customHeight="1" thickBot="1" x14ac:dyDescent="0.25">
      <c r="A41" s="818">
        <v>31</v>
      </c>
      <c r="B41" s="199" t="s">
        <v>711</v>
      </c>
      <c r="C41" s="263" t="s">
        <v>710</v>
      </c>
      <c r="D41" s="272" t="s">
        <v>707</v>
      </c>
      <c r="E41" s="271">
        <v>31</v>
      </c>
      <c r="F41" s="638" t="s">
        <v>701</v>
      </c>
      <c r="G41" s="268" t="s">
        <v>700</v>
      </c>
      <c r="H41" s="205">
        <v>1</v>
      </c>
      <c r="I41" s="204">
        <v>42051</v>
      </c>
      <c r="J41" s="204">
        <v>42093</v>
      </c>
      <c r="K41" s="149">
        <f t="shared" si="0"/>
        <v>6</v>
      </c>
      <c r="L41" s="196">
        <v>1</v>
      </c>
      <c r="M41" s="181">
        <f t="shared" si="1"/>
        <v>1</v>
      </c>
      <c r="N41" s="177">
        <f t="shared" si="2"/>
        <v>6</v>
      </c>
      <c r="O41" s="177">
        <f t="shared" si="3"/>
        <v>6</v>
      </c>
      <c r="P41" s="177">
        <f t="shared" si="4"/>
        <v>6</v>
      </c>
      <c r="Q41" s="802"/>
      <c r="R41" s="802"/>
      <c r="S41" s="195"/>
      <c r="T41" s="203" t="s">
        <v>713</v>
      </c>
      <c r="U41" s="640" t="s">
        <v>712</v>
      </c>
      <c r="V41" s="642" t="s">
        <v>1898</v>
      </c>
      <c r="W41" s="644" t="s">
        <v>1667</v>
      </c>
    </row>
    <row r="42" spans="1:23" ht="279" customHeight="1" thickBot="1" x14ac:dyDescent="0.25">
      <c r="A42" s="818">
        <v>32</v>
      </c>
      <c r="B42" s="199" t="s">
        <v>711</v>
      </c>
      <c r="C42" s="263" t="s">
        <v>710</v>
      </c>
      <c r="D42" s="272" t="s">
        <v>695</v>
      </c>
      <c r="E42" s="271">
        <v>32</v>
      </c>
      <c r="F42" s="638" t="s">
        <v>709</v>
      </c>
      <c r="G42" s="268" t="s">
        <v>693</v>
      </c>
      <c r="H42" s="268">
        <v>1</v>
      </c>
      <c r="I42" s="204">
        <v>42051</v>
      </c>
      <c r="J42" s="204">
        <v>42246</v>
      </c>
      <c r="K42" s="149">
        <f t="shared" si="0"/>
        <v>27.857142857142858</v>
      </c>
      <c r="L42" s="196">
        <v>1</v>
      </c>
      <c r="M42" s="181">
        <f t="shared" si="1"/>
        <v>1</v>
      </c>
      <c r="N42" s="177">
        <f t="shared" si="2"/>
        <v>27.857142857142858</v>
      </c>
      <c r="O42" s="177">
        <f t="shared" si="3"/>
        <v>27.857142857142858</v>
      </c>
      <c r="P42" s="177">
        <f t="shared" si="4"/>
        <v>27.857142857142858</v>
      </c>
      <c r="Q42" s="802"/>
      <c r="R42" s="802"/>
      <c r="S42" s="195"/>
      <c r="T42" s="203" t="s">
        <v>708</v>
      </c>
      <c r="U42" s="640" t="s">
        <v>698</v>
      </c>
      <c r="V42" s="642" t="s">
        <v>1666</v>
      </c>
      <c r="W42" s="644" t="s">
        <v>1667</v>
      </c>
    </row>
    <row r="43" spans="1:23" ht="218.25" customHeight="1" thickBot="1" x14ac:dyDescent="0.25">
      <c r="A43" s="818">
        <v>33</v>
      </c>
      <c r="B43" s="199" t="s">
        <v>705</v>
      </c>
      <c r="C43" s="263" t="s">
        <v>704</v>
      </c>
      <c r="D43" s="272" t="s">
        <v>707</v>
      </c>
      <c r="E43" s="271">
        <v>33</v>
      </c>
      <c r="F43" s="638" t="s">
        <v>701</v>
      </c>
      <c r="G43" s="268" t="s">
        <v>700</v>
      </c>
      <c r="H43" s="205">
        <v>1</v>
      </c>
      <c r="I43" s="204">
        <v>42051</v>
      </c>
      <c r="J43" s="204">
        <v>42093</v>
      </c>
      <c r="K43" s="149">
        <f t="shared" si="0"/>
        <v>6</v>
      </c>
      <c r="L43" s="196">
        <v>1</v>
      </c>
      <c r="M43" s="181">
        <f t="shared" si="1"/>
        <v>1</v>
      </c>
      <c r="N43" s="177">
        <f t="shared" si="2"/>
        <v>6</v>
      </c>
      <c r="O43" s="177">
        <f t="shared" si="3"/>
        <v>6</v>
      </c>
      <c r="P43" s="177">
        <f t="shared" si="4"/>
        <v>6</v>
      </c>
      <c r="Q43" s="802"/>
      <c r="R43" s="802"/>
      <c r="S43" s="195"/>
      <c r="T43" s="203" t="s">
        <v>706</v>
      </c>
      <c r="U43" s="640" t="s">
        <v>698</v>
      </c>
      <c r="V43" s="817"/>
      <c r="W43" s="817"/>
    </row>
    <row r="44" spans="1:23" ht="218.25" customHeight="1" thickBot="1" x14ac:dyDescent="0.25">
      <c r="A44" s="818">
        <v>34</v>
      </c>
      <c r="B44" s="199" t="s">
        <v>705</v>
      </c>
      <c r="C44" s="263" t="s">
        <v>704</v>
      </c>
      <c r="D44" s="272" t="s">
        <v>695</v>
      </c>
      <c r="E44" s="271">
        <v>34</v>
      </c>
      <c r="F44" s="638" t="s">
        <v>703</v>
      </c>
      <c r="G44" s="268" t="s">
        <v>693</v>
      </c>
      <c r="H44" s="268">
        <v>1</v>
      </c>
      <c r="I44" s="204">
        <v>42051</v>
      </c>
      <c r="J44" s="204">
        <v>42246</v>
      </c>
      <c r="K44" s="149">
        <f t="shared" si="0"/>
        <v>27.857142857142858</v>
      </c>
      <c r="L44" s="196">
        <v>1</v>
      </c>
      <c r="M44" s="181">
        <f t="shared" si="1"/>
        <v>1</v>
      </c>
      <c r="N44" s="177">
        <f t="shared" si="2"/>
        <v>27.857142857142858</v>
      </c>
      <c r="O44" s="177">
        <f t="shared" si="3"/>
        <v>27.857142857142858</v>
      </c>
      <c r="P44" s="177">
        <f t="shared" si="4"/>
        <v>27.857142857142858</v>
      </c>
      <c r="Q44" s="802"/>
      <c r="R44" s="802"/>
      <c r="S44" s="195"/>
      <c r="T44" s="203" t="s">
        <v>702</v>
      </c>
      <c r="U44" s="640" t="s">
        <v>698</v>
      </c>
      <c r="W44" s="817"/>
    </row>
    <row r="45" spans="1:23" ht="255" customHeight="1" thickBot="1" x14ac:dyDescent="0.25">
      <c r="A45" s="818">
        <v>35</v>
      </c>
      <c r="B45" s="199" t="s">
        <v>697</v>
      </c>
      <c r="C45" s="263" t="s">
        <v>696</v>
      </c>
      <c r="D45" s="270" t="s">
        <v>695</v>
      </c>
      <c r="E45" s="269">
        <v>35</v>
      </c>
      <c r="F45" s="633" t="s">
        <v>701</v>
      </c>
      <c r="G45" s="206" t="s">
        <v>700</v>
      </c>
      <c r="H45" s="205">
        <v>1</v>
      </c>
      <c r="I45" s="204">
        <v>42051</v>
      </c>
      <c r="J45" s="204">
        <v>42093</v>
      </c>
      <c r="K45" s="149">
        <f t="shared" si="0"/>
        <v>6</v>
      </c>
      <c r="L45" s="196">
        <v>1</v>
      </c>
      <c r="M45" s="181">
        <f t="shared" si="1"/>
        <v>1</v>
      </c>
      <c r="N45" s="177">
        <f t="shared" si="2"/>
        <v>6</v>
      </c>
      <c r="O45" s="177">
        <f t="shared" si="3"/>
        <v>6</v>
      </c>
      <c r="P45" s="177">
        <f t="shared" si="4"/>
        <v>6</v>
      </c>
      <c r="Q45" s="802"/>
      <c r="R45" s="802"/>
      <c r="S45" s="195"/>
      <c r="T45" s="203" t="s">
        <v>699</v>
      </c>
      <c r="U45" s="640" t="s">
        <v>698</v>
      </c>
      <c r="V45" s="642" t="s">
        <v>1666</v>
      </c>
      <c r="W45" s="644" t="s">
        <v>1667</v>
      </c>
    </row>
    <row r="46" spans="1:23" ht="218.25" customHeight="1" thickBot="1" x14ac:dyDescent="0.25">
      <c r="A46" s="818">
        <v>36</v>
      </c>
      <c r="B46" s="199" t="s">
        <v>697</v>
      </c>
      <c r="C46" s="263" t="s">
        <v>696</v>
      </c>
      <c r="D46" s="270" t="s">
        <v>695</v>
      </c>
      <c r="E46" s="269">
        <v>36</v>
      </c>
      <c r="F46" s="633" t="s">
        <v>694</v>
      </c>
      <c r="G46" s="206" t="s">
        <v>693</v>
      </c>
      <c r="H46" s="268">
        <v>1</v>
      </c>
      <c r="I46" s="204">
        <v>42051</v>
      </c>
      <c r="J46" s="204">
        <v>42246</v>
      </c>
      <c r="K46" s="149">
        <f t="shared" si="0"/>
        <v>27.857142857142858</v>
      </c>
      <c r="L46" s="196">
        <v>1</v>
      </c>
      <c r="M46" s="181">
        <f t="shared" si="1"/>
        <v>1</v>
      </c>
      <c r="N46" s="177">
        <f t="shared" si="2"/>
        <v>27.857142857142858</v>
      </c>
      <c r="O46" s="177">
        <f t="shared" si="3"/>
        <v>27.857142857142858</v>
      </c>
      <c r="P46" s="177">
        <f t="shared" si="4"/>
        <v>27.857142857142858</v>
      </c>
      <c r="Q46" s="802"/>
      <c r="R46" s="802"/>
      <c r="S46" s="195"/>
      <c r="T46" s="203" t="s">
        <v>692</v>
      </c>
      <c r="U46" s="640" t="s">
        <v>688</v>
      </c>
      <c r="V46" s="817"/>
      <c r="W46" s="817"/>
    </row>
    <row r="47" spans="1:23" ht="218.25" customHeight="1" thickBot="1" x14ac:dyDescent="0.25">
      <c r="A47" s="630">
        <v>37</v>
      </c>
      <c r="B47" s="199" t="s">
        <v>1676</v>
      </c>
      <c r="C47" s="267" t="s">
        <v>684</v>
      </c>
      <c r="D47" s="206" t="s">
        <v>514</v>
      </c>
      <c r="E47" s="252">
        <v>37</v>
      </c>
      <c r="F47" s="634" t="s">
        <v>691</v>
      </c>
      <c r="G47" s="199" t="s">
        <v>690</v>
      </c>
      <c r="H47" s="205">
        <v>100</v>
      </c>
      <c r="I47" s="204">
        <v>42051</v>
      </c>
      <c r="J47" s="204">
        <v>42368</v>
      </c>
      <c r="K47" s="149">
        <f t="shared" si="0"/>
        <v>45.285714285714285</v>
      </c>
      <c r="L47" s="196">
        <v>100</v>
      </c>
      <c r="M47" s="181">
        <f t="shared" si="1"/>
        <v>1</v>
      </c>
      <c r="N47" s="177">
        <f t="shared" si="2"/>
        <v>45.285714285714285</v>
      </c>
      <c r="O47" s="177">
        <f t="shared" si="3"/>
        <v>45.285714285714285</v>
      </c>
      <c r="P47" s="177">
        <f t="shared" si="4"/>
        <v>45.285714285714285</v>
      </c>
      <c r="Q47" s="802"/>
      <c r="R47" s="802"/>
      <c r="S47" s="195"/>
      <c r="T47" s="203" t="s">
        <v>689</v>
      </c>
      <c r="U47" s="639" t="s">
        <v>688</v>
      </c>
      <c r="V47" s="645" t="s">
        <v>1655</v>
      </c>
      <c r="W47" s="645" t="s">
        <v>1656</v>
      </c>
    </row>
    <row r="48" spans="1:23" ht="218.25" customHeight="1" thickBot="1" x14ac:dyDescent="0.25">
      <c r="A48" s="630">
        <v>38</v>
      </c>
      <c r="B48" s="199" t="s">
        <v>685</v>
      </c>
      <c r="C48" s="267" t="s">
        <v>684</v>
      </c>
      <c r="D48" s="206" t="s">
        <v>514</v>
      </c>
      <c r="E48" s="252">
        <v>38</v>
      </c>
      <c r="F48" s="634" t="s">
        <v>687</v>
      </c>
      <c r="G48" s="199" t="s">
        <v>519</v>
      </c>
      <c r="H48" s="205">
        <v>10</v>
      </c>
      <c r="I48" s="204">
        <v>42051</v>
      </c>
      <c r="J48" s="204">
        <v>42368</v>
      </c>
      <c r="K48" s="149">
        <f t="shared" si="0"/>
        <v>45.285714285714285</v>
      </c>
      <c r="L48" s="196">
        <v>10</v>
      </c>
      <c r="M48" s="181">
        <f t="shared" si="1"/>
        <v>1</v>
      </c>
      <c r="N48" s="177">
        <f t="shared" si="2"/>
        <v>45.285714285714285</v>
      </c>
      <c r="O48" s="177">
        <f t="shared" si="3"/>
        <v>45.285714285714285</v>
      </c>
      <c r="P48" s="177">
        <f t="shared" si="4"/>
        <v>45.285714285714285</v>
      </c>
      <c r="Q48" s="802"/>
      <c r="R48" s="802"/>
      <c r="S48" s="195"/>
      <c r="T48" s="203" t="s">
        <v>686</v>
      </c>
      <c r="U48" s="639" t="s">
        <v>678</v>
      </c>
      <c r="V48" s="642" t="s">
        <v>1914</v>
      </c>
      <c r="W48" s="642" t="s">
        <v>1657</v>
      </c>
    </row>
    <row r="49" spans="1:23" ht="218.25" customHeight="1" thickBot="1" x14ac:dyDescent="0.25">
      <c r="A49" s="630">
        <v>39</v>
      </c>
      <c r="B49" s="199" t="s">
        <v>685</v>
      </c>
      <c r="C49" s="263" t="s">
        <v>684</v>
      </c>
      <c r="D49" s="259" t="s">
        <v>514</v>
      </c>
      <c r="E49" s="266">
        <v>39</v>
      </c>
      <c r="F49" s="199" t="s">
        <v>543</v>
      </c>
      <c r="G49" s="199" t="s">
        <v>683</v>
      </c>
      <c r="H49" s="205">
        <v>1</v>
      </c>
      <c r="I49" s="204">
        <v>42051</v>
      </c>
      <c r="J49" s="204">
        <v>42368</v>
      </c>
      <c r="K49" s="149">
        <f t="shared" si="0"/>
        <v>45.285714285714285</v>
      </c>
      <c r="L49" s="196">
        <v>1</v>
      </c>
      <c r="M49" s="181">
        <f t="shared" si="1"/>
        <v>1</v>
      </c>
      <c r="N49" s="177">
        <f t="shared" si="2"/>
        <v>45.285714285714285</v>
      </c>
      <c r="O49" s="177">
        <f t="shared" si="3"/>
        <v>45.285714285714285</v>
      </c>
      <c r="P49" s="177">
        <f t="shared" si="4"/>
        <v>45.285714285714285</v>
      </c>
      <c r="Q49" s="802"/>
      <c r="R49" s="802"/>
      <c r="S49" s="195"/>
      <c r="T49" s="203" t="s">
        <v>682</v>
      </c>
      <c r="U49" s="194" t="s">
        <v>678</v>
      </c>
      <c r="V49" s="817"/>
      <c r="W49" s="817"/>
    </row>
    <row r="50" spans="1:23" ht="218.25" customHeight="1" thickBot="1" x14ac:dyDescent="0.25">
      <c r="A50" s="630">
        <v>40</v>
      </c>
      <c r="B50" s="199" t="s">
        <v>674</v>
      </c>
      <c r="C50" s="263" t="s">
        <v>673</v>
      </c>
      <c r="D50" s="263" t="s">
        <v>672</v>
      </c>
      <c r="E50" s="265">
        <v>40</v>
      </c>
      <c r="F50" s="264" t="s">
        <v>681</v>
      </c>
      <c r="G50" s="199" t="s">
        <v>680</v>
      </c>
      <c r="H50" s="205">
        <v>1</v>
      </c>
      <c r="I50" s="204">
        <v>42051</v>
      </c>
      <c r="J50" s="204">
        <v>42124</v>
      </c>
      <c r="K50" s="149">
        <f t="shared" si="0"/>
        <v>10.428571428571429</v>
      </c>
      <c r="L50" s="196">
        <v>1</v>
      </c>
      <c r="M50" s="181">
        <f t="shared" si="1"/>
        <v>1</v>
      </c>
      <c r="N50" s="177">
        <f t="shared" si="2"/>
        <v>10.428571428571429</v>
      </c>
      <c r="O50" s="177">
        <f t="shared" si="3"/>
        <v>10.428571428571429</v>
      </c>
      <c r="P50" s="177">
        <f t="shared" si="4"/>
        <v>10.428571428571429</v>
      </c>
      <c r="Q50" s="802"/>
      <c r="R50" s="802"/>
      <c r="S50" s="195"/>
      <c r="T50" s="203" t="s">
        <v>679</v>
      </c>
      <c r="U50" s="194" t="s">
        <v>678</v>
      </c>
      <c r="V50" s="817"/>
      <c r="W50" s="817"/>
    </row>
    <row r="51" spans="1:23" ht="218.25" customHeight="1" thickBot="1" x14ac:dyDescent="0.25">
      <c r="A51" s="630">
        <v>41</v>
      </c>
      <c r="B51" s="199" t="s">
        <v>674</v>
      </c>
      <c r="C51" s="263" t="s">
        <v>673</v>
      </c>
      <c r="D51" s="263" t="s">
        <v>672</v>
      </c>
      <c r="E51" s="863">
        <v>41</v>
      </c>
      <c r="F51" s="868" t="s">
        <v>677</v>
      </c>
      <c r="G51" s="255" t="s">
        <v>676</v>
      </c>
      <c r="H51" s="205">
        <v>10</v>
      </c>
      <c r="I51" s="204">
        <v>42051</v>
      </c>
      <c r="J51" s="204">
        <v>42124</v>
      </c>
      <c r="K51" s="149">
        <f t="shared" si="0"/>
        <v>10.428571428571429</v>
      </c>
      <c r="L51" s="196">
        <v>10</v>
      </c>
      <c r="M51" s="181">
        <f t="shared" si="1"/>
        <v>1</v>
      </c>
      <c r="N51" s="177">
        <f t="shared" si="2"/>
        <v>10.428571428571429</v>
      </c>
      <c r="O51" s="177">
        <f t="shared" si="3"/>
        <v>10.428571428571429</v>
      </c>
      <c r="P51" s="177">
        <f t="shared" si="4"/>
        <v>10.428571428571429</v>
      </c>
      <c r="Q51" s="802"/>
      <c r="R51" s="802"/>
      <c r="S51" s="195"/>
      <c r="T51" s="203" t="s">
        <v>675</v>
      </c>
      <c r="U51" s="639" t="s">
        <v>666</v>
      </c>
      <c r="V51" s="644" t="s">
        <v>1658</v>
      </c>
      <c r="W51" s="644" t="s">
        <v>1659</v>
      </c>
    </row>
    <row r="52" spans="1:23" ht="218.25" customHeight="1" thickBot="1" x14ac:dyDescent="0.25">
      <c r="A52" s="630">
        <v>42</v>
      </c>
      <c r="B52" s="199" t="s">
        <v>674</v>
      </c>
      <c r="C52" s="263" t="s">
        <v>673</v>
      </c>
      <c r="D52" s="263" t="s">
        <v>672</v>
      </c>
      <c r="E52" s="863">
        <v>42</v>
      </c>
      <c r="F52" s="869" t="s">
        <v>671</v>
      </c>
      <c r="G52" s="255" t="s">
        <v>670</v>
      </c>
      <c r="H52" s="205">
        <v>1</v>
      </c>
      <c r="I52" s="204">
        <v>42051</v>
      </c>
      <c r="J52" s="204">
        <v>42124</v>
      </c>
      <c r="K52" s="149">
        <f t="shared" si="0"/>
        <v>10.428571428571429</v>
      </c>
      <c r="L52" s="196">
        <v>1</v>
      </c>
      <c r="M52" s="181">
        <f t="shared" si="1"/>
        <v>1</v>
      </c>
      <c r="N52" s="177">
        <f t="shared" si="2"/>
        <v>10.428571428571429</v>
      </c>
      <c r="O52" s="177">
        <f t="shared" si="3"/>
        <v>10.428571428571429</v>
      </c>
      <c r="P52" s="177">
        <f t="shared" si="4"/>
        <v>10.428571428571429</v>
      </c>
      <c r="Q52" s="802"/>
      <c r="R52" s="802"/>
      <c r="S52" s="195"/>
      <c r="T52" s="203" t="s">
        <v>669</v>
      </c>
      <c r="U52" s="639" t="s">
        <v>666</v>
      </c>
      <c r="V52" s="644" t="s">
        <v>1913</v>
      </c>
      <c r="W52" s="644" t="s">
        <v>1660</v>
      </c>
    </row>
    <row r="53" spans="1:23" ht="218.25" customHeight="1" thickBot="1" x14ac:dyDescent="0.25">
      <c r="A53" s="630">
        <v>43</v>
      </c>
      <c r="B53" s="199" t="s">
        <v>662</v>
      </c>
      <c r="C53" s="263" t="s">
        <v>661</v>
      </c>
      <c r="D53" s="206" t="s">
        <v>660</v>
      </c>
      <c r="E53" s="864">
        <v>43</v>
      </c>
      <c r="F53" s="633" t="s">
        <v>668</v>
      </c>
      <c r="G53" s="866" t="s">
        <v>519</v>
      </c>
      <c r="H53" s="205">
        <v>10</v>
      </c>
      <c r="I53" s="204">
        <v>42051</v>
      </c>
      <c r="J53" s="204">
        <v>42369</v>
      </c>
      <c r="K53" s="149">
        <f t="shared" si="0"/>
        <v>45.428571428571431</v>
      </c>
      <c r="L53" s="196">
        <v>10</v>
      </c>
      <c r="M53" s="181">
        <f t="shared" si="1"/>
        <v>1</v>
      </c>
      <c r="N53" s="177">
        <f t="shared" si="2"/>
        <v>45.428571428571431</v>
      </c>
      <c r="O53" s="177">
        <f t="shared" si="3"/>
        <v>45.428571428571431</v>
      </c>
      <c r="P53" s="177">
        <f t="shared" si="4"/>
        <v>45.428571428571431</v>
      </c>
      <c r="Q53" s="802"/>
      <c r="R53" s="802"/>
      <c r="S53" s="195"/>
      <c r="T53" s="203" t="s">
        <v>667</v>
      </c>
      <c r="U53" s="639" t="s">
        <v>666</v>
      </c>
      <c r="V53" s="644" t="s">
        <v>1912</v>
      </c>
      <c r="W53" s="644" t="s">
        <v>1661</v>
      </c>
    </row>
    <row r="54" spans="1:23" ht="218.25" customHeight="1" thickBot="1" x14ac:dyDescent="0.25">
      <c r="A54" s="630">
        <v>44</v>
      </c>
      <c r="B54" s="199" t="s">
        <v>662</v>
      </c>
      <c r="C54" s="263" t="s">
        <v>661</v>
      </c>
      <c r="D54" s="206" t="s">
        <v>660</v>
      </c>
      <c r="E54" s="864">
        <v>44</v>
      </c>
      <c r="F54" s="207" t="s">
        <v>665</v>
      </c>
      <c r="G54" s="866" t="s">
        <v>664</v>
      </c>
      <c r="H54" s="205">
        <v>100</v>
      </c>
      <c r="I54" s="204">
        <v>42051</v>
      </c>
      <c r="J54" s="204">
        <v>42368</v>
      </c>
      <c r="K54" s="149">
        <f t="shared" si="0"/>
        <v>45.285714285714285</v>
      </c>
      <c r="L54" s="196">
        <v>100</v>
      </c>
      <c r="M54" s="181">
        <f t="shared" si="1"/>
        <v>1</v>
      </c>
      <c r="N54" s="177">
        <f t="shared" si="2"/>
        <v>45.285714285714285</v>
      </c>
      <c r="O54" s="177">
        <f t="shared" si="3"/>
        <v>45.285714285714285</v>
      </c>
      <c r="P54" s="177">
        <f t="shared" si="4"/>
        <v>45.285714285714285</v>
      </c>
      <c r="Q54" s="802"/>
      <c r="R54" s="802"/>
      <c r="S54" s="195"/>
      <c r="T54" s="203" t="s">
        <v>663</v>
      </c>
      <c r="U54" s="194" t="s">
        <v>657</v>
      </c>
      <c r="V54" s="817"/>
      <c r="W54" s="817"/>
    </row>
    <row r="55" spans="1:23" ht="218.25" customHeight="1" thickBot="1" x14ac:dyDescent="0.25">
      <c r="A55" s="630">
        <v>45</v>
      </c>
      <c r="B55" s="199" t="s">
        <v>662</v>
      </c>
      <c r="C55" s="263" t="s">
        <v>661</v>
      </c>
      <c r="D55" s="206" t="s">
        <v>660</v>
      </c>
      <c r="E55" s="864">
        <v>45</v>
      </c>
      <c r="F55" s="206" t="s">
        <v>543</v>
      </c>
      <c r="G55" s="866" t="s">
        <v>536</v>
      </c>
      <c r="H55" s="205">
        <v>1</v>
      </c>
      <c r="I55" s="204">
        <v>42051</v>
      </c>
      <c r="J55" s="204">
        <v>42215</v>
      </c>
      <c r="K55" s="149">
        <f t="shared" si="0"/>
        <v>23.428571428571427</v>
      </c>
      <c r="L55" s="196">
        <v>1</v>
      </c>
      <c r="M55" s="181">
        <f t="shared" si="1"/>
        <v>1</v>
      </c>
      <c r="N55" s="177">
        <f t="shared" si="2"/>
        <v>23.428571428571427</v>
      </c>
      <c r="O55" s="177">
        <f t="shared" si="3"/>
        <v>23.428571428571427</v>
      </c>
      <c r="P55" s="177">
        <f t="shared" si="4"/>
        <v>23.428571428571427</v>
      </c>
      <c r="Q55" s="802"/>
      <c r="R55" s="802"/>
      <c r="S55" s="195"/>
      <c r="T55" s="203" t="s">
        <v>659</v>
      </c>
      <c r="U55" s="194" t="s">
        <v>657</v>
      </c>
      <c r="V55" s="817"/>
      <c r="W55" s="817"/>
    </row>
    <row r="56" spans="1:23" ht="218.25" customHeight="1" thickBot="1" x14ac:dyDescent="0.25">
      <c r="A56" s="630">
        <v>46</v>
      </c>
      <c r="B56" s="199" t="s">
        <v>658</v>
      </c>
      <c r="C56" s="199" t="s">
        <v>612</v>
      </c>
      <c r="D56" s="206" t="s">
        <v>652</v>
      </c>
      <c r="E56" s="864">
        <v>46</v>
      </c>
      <c r="F56" s="253" t="s">
        <v>656</v>
      </c>
      <c r="G56" s="867" t="s">
        <v>519</v>
      </c>
      <c r="H56" s="205">
        <v>10</v>
      </c>
      <c r="I56" s="204">
        <v>42051</v>
      </c>
      <c r="J56" s="204">
        <v>42368</v>
      </c>
      <c r="K56" s="149">
        <f t="shared" si="0"/>
        <v>45.285714285714285</v>
      </c>
      <c r="L56" s="196">
        <v>10</v>
      </c>
      <c r="M56" s="181">
        <f t="shared" si="1"/>
        <v>1</v>
      </c>
      <c r="N56" s="177">
        <f t="shared" si="2"/>
        <v>45.285714285714285</v>
      </c>
      <c r="O56" s="177">
        <f t="shared" si="3"/>
        <v>45.285714285714285</v>
      </c>
      <c r="P56" s="177">
        <f t="shared" si="4"/>
        <v>45.285714285714285</v>
      </c>
      <c r="Q56" s="802"/>
      <c r="R56" s="802"/>
      <c r="S56" s="195"/>
      <c r="T56" s="203" t="s">
        <v>655</v>
      </c>
      <c r="U56" s="194" t="s">
        <v>657</v>
      </c>
      <c r="V56" s="817"/>
      <c r="W56" s="817"/>
    </row>
    <row r="57" spans="1:23" ht="218.25" customHeight="1" thickBot="1" x14ac:dyDescent="0.25">
      <c r="A57" s="818">
        <v>47</v>
      </c>
      <c r="B57" s="199" t="s">
        <v>653</v>
      </c>
      <c r="C57" s="199" t="s">
        <v>612</v>
      </c>
      <c r="D57" s="206" t="s">
        <v>652</v>
      </c>
      <c r="E57" s="864">
        <v>47</v>
      </c>
      <c r="F57" s="632" t="s">
        <v>656</v>
      </c>
      <c r="G57" s="867" t="s">
        <v>519</v>
      </c>
      <c r="H57" s="205">
        <v>10</v>
      </c>
      <c r="I57" s="204">
        <v>42051</v>
      </c>
      <c r="J57" s="204">
        <v>42368</v>
      </c>
      <c r="K57" s="149">
        <f t="shared" si="0"/>
        <v>45.285714285714285</v>
      </c>
      <c r="L57" s="196">
        <v>10</v>
      </c>
      <c r="M57" s="181">
        <f t="shared" si="1"/>
        <v>1</v>
      </c>
      <c r="N57" s="177">
        <f t="shared" si="2"/>
        <v>45.285714285714285</v>
      </c>
      <c r="O57" s="177">
        <f t="shared" si="3"/>
        <v>45.285714285714285</v>
      </c>
      <c r="P57" s="177">
        <f t="shared" si="4"/>
        <v>45.285714285714285</v>
      </c>
      <c r="Q57" s="802"/>
      <c r="R57" s="802"/>
      <c r="S57" s="195"/>
      <c r="T57" s="203" t="s">
        <v>655</v>
      </c>
      <c r="U57" s="639" t="s">
        <v>654</v>
      </c>
      <c r="V57" s="644" t="s">
        <v>1911</v>
      </c>
      <c r="W57" s="644" t="s">
        <v>1910</v>
      </c>
    </row>
    <row r="58" spans="1:23" ht="218.25" customHeight="1" thickBot="1" x14ac:dyDescent="0.25">
      <c r="A58" s="630">
        <v>48</v>
      </c>
      <c r="B58" s="199" t="s">
        <v>653</v>
      </c>
      <c r="C58" s="199" t="s">
        <v>612</v>
      </c>
      <c r="D58" s="206" t="s">
        <v>652</v>
      </c>
      <c r="E58" s="864">
        <v>48</v>
      </c>
      <c r="F58" s="253" t="s">
        <v>543</v>
      </c>
      <c r="G58" s="867" t="s">
        <v>536</v>
      </c>
      <c r="H58" s="205">
        <v>1</v>
      </c>
      <c r="I58" s="204">
        <v>42051</v>
      </c>
      <c r="J58" s="204">
        <v>42368</v>
      </c>
      <c r="K58" s="149">
        <f t="shared" si="0"/>
        <v>45.285714285714285</v>
      </c>
      <c r="L58" s="196">
        <v>1</v>
      </c>
      <c r="M58" s="181">
        <f t="shared" si="1"/>
        <v>1</v>
      </c>
      <c r="N58" s="177">
        <f t="shared" si="2"/>
        <v>45.285714285714285</v>
      </c>
      <c r="O58" s="177">
        <f t="shared" si="3"/>
        <v>45.285714285714285</v>
      </c>
      <c r="P58" s="177">
        <f t="shared" si="4"/>
        <v>45.285714285714285</v>
      </c>
      <c r="Q58" s="802"/>
      <c r="R58" s="802"/>
      <c r="S58" s="195"/>
      <c r="T58" s="203" t="s">
        <v>651</v>
      </c>
      <c r="U58" s="194" t="s">
        <v>649</v>
      </c>
      <c r="V58" s="817"/>
      <c r="W58" s="817"/>
    </row>
    <row r="59" spans="1:23" ht="218.25" customHeight="1" thickBot="1" x14ac:dyDescent="0.25">
      <c r="A59" s="630">
        <v>49</v>
      </c>
      <c r="B59" s="199" t="s">
        <v>648</v>
      </c>
      <c r="C59" s="199" t="s">
        <v>612</v>
      </c>
      <c r="D59" s="206" t="s">
        <v>647</v>
      </c>
      <c r="E59" s="252">
        <v>49</v>
      </c>
      <c r="F59" s="870" t="s">
        <v>1643</v>
      </c>
      <c r="G59" s="255" t="s">
        <v>519</v>
      </c>
      <c r="H59" s="205">
        <v>10</v>
      </c>
      <c r="I59" s="204">
        <v>42051</v>
      </c>
      <c r="J59" s="204">
        <v>42093</v>
      </c>
      <c r="K59" s="149">
        <f t="shared" si="0"/>
        <v>6</v>
      </c>
      <c r="L59" s="196">
        <v>10</v>
      </c>
      <c r="M59" s="181">
        <f t="shared" si="1"/>
        <v>1</v>
      </c>
      <c r="N59" s="177">
        <f t="shared" si="2"/>
        <v>6</v>
      </c>
      <c r="O59" s="177">
        <f t="shared" si="3"/>
        <v>6</v>
      </c>
      <c r="P59" s="177">
        <f t="shared" si="4"/>
        <v>6</v>
      </c>
      <c r="Q59" s="802"/>
      <c r="R59" s="802"/>
      <c r="S59" s="195"/>
      <c r="T59" s="203" t="s">
        <v>650</v>
      </c>
      <c r="U59" s="639" t="s">
        <v>649</v>
      </c>
      <c r="V59" s="644" t="s">
        <v>1662</v>
      </c>
      <c r="W59" s="644" t="s">
        <v>1663</v>
      </c>
    </row>
    <row r="60" spans="1:23" ht="218.25" customHeight="1" thickBot="1" x14ac:dyDescent="0.25">
      <c r="A60" s="630">
        <v>50</v>
      </c>
      <c r="B60" s="199" t="s">
        <v>648</v>
      </c>
      <c r="C60" s="199" t="s">
        <v>612</v>
      </c>
      <c r="D60" s="206" t="s">
        <v>647</v>
      </c>
      <c r="E60" s="252">
        <v>50</v>
      </c>
      <c r="F60" s="871" t="s">
        <v>646</v>
      </c>
      <c r="G60" s="255" t="s">
        <v>536</v>
      </c>
      <c r="H60" s="205">
        <v>1</v>
      </c>
      <c r="I60" s="204">
        <v>42051</v>
      </c>
      <c r="J60" s="204">
        <v>42093</v>
      </c>
      <c r="K60" s="149">
        <f t="shared" si="0"/>
        <v>6</v>
      </c>
      <c r="L60" s="196">
        <v>1</v>
      </c>
      <c r="M60" s="181">
        <f t="shared" si="1"/>
        <v>1</v>
      </c>
      <c r="N60" s="177">
        <f t="shared" si="2"/>
        <v>6</v>
      </c>
      <c r="O60" s="177">
        <f t="shared" si="3"/>
        <v>6</v>
      </c>
      <c r="P60" s="177">
        <f t="shared" si="4"/>
        <v>6</v>
      </c>
      <c r="Q60" s="802"/>
      <c r="R60" s="802"/>
      <c r="S60" s="195"/>
      <c r="T60" s="203" t="s">
        <v>645</v>
      </c>
      <c r="U60" s="194" t="s">
        <v>640</v>
      </c>
      <c r="V60" s="817"/>
      <c r="W60" s="817"/>
    </row>
    <row r="61" spans="1:23" ht="218.25" customHeight="1" thickBot="1" x14ac:dyDescent="0.25">
      <c r="A61" s="630">
        <v>51</v>
      </c>
      <c r="B61" s="199" t="s">
        <v>644</v>
      </c>
      <c r="C61" s="199" t="s">
        <v>612</v>
      </c>
      <c r="D61" s="206" t="s">
        <v>643</v>
      </c>
      <c r="E61" s="864">
        <v>51</v>
      </c>
      <c r="F61" s="253" t="s">
        <v>642</v>
      </c>
      <c r="G61" s="867" t="s">
        <v>519</v>
      </c>
      <c r="H61" s="205">
        <v>10</v>
      </c>
      <c r="I61" s="204">
        <v>42051</v>
      </c>
      <c r="J61" s="204">
        <v>42093</v>
      </c>
      <c r="K61" s="149">
        <f t="shared" si="0"/>
        <v>6</v>
      </c>
      <c r="L61" s="196">
        <v>10</v>
      </c>
      <c r="M61" s="181">
        <f t="shared" si="1"/>
        <v>1</v>
      </c>
      <c r="N61" s="177">
        <f t="shared" si="2"/>
        <v>6</v>
      </c>
      <c r="O61" s="177">
        <f t="shared" si="3"/>
        <v>6</v>
      </c>
      <c r="P61" s="177">
        <f t="shared" si="4"/>
        <v>6</v>
      </c>
      <c r="Q61" s="802"/>
      <c r="R61" s="802"/>
      <c r="S61" s="195"/>
      <c r="T61" s="814" t="s">
        <v>641</v>
      </c>
      <c r="U61" s="194" t="s">
        <v>640</v>
      </c>
      <c r="V61" s="817"/>
      <c r="W61" s="817"/>
    </row>
    <row r="62" spans="1:23" ht="218.25" customHeight="1" thickBot="1" x14ac:dyDescent="0.25">
      <c r="A62" s="630">
        <v>52</v>
      </c>
      <c r="B62" s="199" t="s">
        <v>639</v>
      </c>
      <c r="C62" s="199" t="s">
        <v>612</v>
      </c>
      <c r="D62" s="206" t="s">
        <v>638</v>
      </c>
      <c r="E62" s="864">
        <v>52</v>
      </c>
      <c r="F62" s="253" t="s">
        <v>637</v>
      </c>
      <c r="G62" s="867" t="s">
        <v>636</v>
      </c>
      <c r="H62" s="205">
        <v>10</v>
      </c>
      <c r="I62" s="204">
        <v>42051</v>
      </c>
      <c r="J62" s="204">
        <v>42368</v>
      </c>
      <c r="K62" s="149">
        <f t="shared" si="0"/>
        <v>45.285714285714285</v>
      </c>
      <c r="L62" s="196">
        <v>10</v>
      </c>
      <c r="M62" s="181">
        <f t="shared" si="1"/>
        <v>1</v>
      </c>
      <c r="N62" s="177">
        <f t="shared" si="2"/>
        <v>45.285714285714285</v>
      </c>
      <c r="O62" s="177">
        <f t="shared" si="3"/>
        <v>45.285714285714285</v>
      </c>
      <c r="P62" s="177">
        <f t="shared" si="4"/>
        <v>45.285714285714285</v>
      </c>
      <c r="Q62" s="802"/>
      <c r="R62" s="802"/>
      <c r="S62" s="195"/>
      <c r="T62" s="814" t="s">
        <v>635</v>
      </c>
      <c r="U62" s="194" t="s">
        <v>634</v>
      </c>
      <c r="V62" s="817"/>
      <c r="W62" s="817"/>
    </row>
    <row r="63" spans="1:23" ht="218.25" customHeight="1" thickBot="1" x14ac:dyDescent="0.25">
      <c r="A63" s="630">
        <v>53</v>
      </c>
      <c r="B63" s="199" t="s">
        <v>629</v>
      </c>
      <c r="C63" s="199" t="s">
        <v>612</v>
      </c>
      <c r="D63" s="199" t="s">
        <v>514</v>
      </c>
      <c r="E63" s="865">
        <v>53</v>
      </c>
      <c r="F63" s="871" t="s">
        <v>633</v>
      </c>
      <c r="G63" s="255" t="s">
        <v>632</v>
      </c>
      <c r="H63" s="205">
        <v>1</v>
      </c>
      <c r="I63" s="204">
        <v>42051</v>
      </c>
      <c r="J63" s="204">
        <v>42063</v>
      </c>
      <c r="K63" s="149">
        <f t="shared" si="0"/>
        <v>1.7142857142857142</v>
      </c>
      <c r="L63" s="196">
        <v>1</v>
      </c>
      <c r="M63" s="181">
        <f t="shared" si="1"/>
        <v>1</v>
      </c>
      <c r="N63" s="177">
        <f t="shared" si="2"/>
        <v>1.7142857142857142</v>
      </c>
      <c r="O63" s="177">
        <f t="shared" si="3"/>
        <v>1.7142857142857142</v>
      </c>
      <c r="P63" s="177">
        <f t="shared" si="4"/>
        <v>1.7142857142857142</v>
      </c>
      <c r="Q63" s="802"/>
      <c r="R63" s="802"/>
      <c r="S63" s="195"/>
      <c r="T63" s="261" t="s">
        <v>631</v>
      </c>
      <c r="U63" s="194" t="s">
        <v>630</v>
      </c>
      <c r="V63" s="817"/>
      <c r="W63" s="817"/>
    </row>
    <row r="64" spans="1:23" ht="218.25" customHeight="1" thickBot="1" x14ac:dyDescent="0.25">
      <c r="A64" s="630">
        <v>54</v>
      </c>
      <c r="B64" s="199" t="s">
        <v>629</v>
      </c>
      <c r="C64" s="199" t="s">
        <v>612</v>
      </c>
      <c r="D64" s="199" t="s">
        <v>514</v>
      </c>
      <c r="E64" s="865">
        <v>54</v>
      </c>
      <c r="F64" s="871" t="s">
        <v>628</v>
      </c>
      <c r="G64" s="255" t="s">
        <v>627</v>
      </c>
      <c r="H64" s="205">
        <v>10</v>
      </c>
      <c r="I64" s="204">
        <v>42051</v>
      </c>
      <c r="J64" s="204">
        <v>42368</v>
      </c>
      <c r="K64" s="149">
        <f t="shared" si="0"/>
        <v>45.285714285714285</v>
      </c>
      <c r="L64" s="196">
        <v>10</v>
      </c>
      <c r="M64" s="181">
        <f t="shared" si="1"/>
        <v>1</v>
      </c>
      <c r="N64" s="177">
        <f t="shared" si="2"/>
        <v>45.285714285714285</v>
      </c>
      <c r="O64" s="177">
        <f t="shared" si="3"/>
        <v>45.285714285714285</v>
      </c>
      <c r="P64" s="177">
        <f t="shared" si="4"/>
        <v>45.285714285714285</v>
      </c>
      <c r="Q64" s="802"/>
      <c r="R64" s="802"/>
      <c r="S64" s="195"/>
      <c r="T64" s="261" t="s">
        <v>626</v>
      </c>
      <c r="U64" s="194" t="s">
        <v>614</v>
      </c>
      <c r="V64" s="817"/>
      <c r="W64" s="817"/>
    </row>
    <row r="65" spans="1:23" ht="218.25" customHeight="1" thickBot="1" x14ac:dyDescent="0.25">
      <c r="A65" s="630">
        <v>55</v>
      </c>
      <c r="B65" s="199" t="s">
        <v>622</v>
      </c>
      <c r="C65" s="199" t="s">
        <v>612</v>
      </c>
      <c r="D65" s="199" t="s">
        <v>514</v>
      </c>
      <c r="E65" s="865">
        <v>55</v>
      </c>
      <c r="F65" s="871" t="s">
        <v>625</v>
      </c>
      <c r="G65" s="255" t="s">
        <v>624</v>
      </c>
      <c r="H65" s="205">
        <v>1</v>
      </c>
      <c r="I65" s="204">
        <v>42051</v>
      </c>
      <c r="J65" s="204">
        <v>42063</v>
      </c>
      <c r="K65" s="149">
        <f t="shared" si="0"/>
        <v>1.7142857142857142</v>
      </c>
      <c r="L65" s="196">
        <v>1</v>
      </c>
      <c r="M65" s="181">
        <f t="shared" si="1"/>
        <v>1</v>
      </c>
      <c r="N65" s="177">
        <f t="shared" si="2"/>
        <v>1.7142857142857142</v>
      </c>
      <c r="O65" s="177">
        <f t="shared" si="3"/>
        <v>1.7142857142857142</v>
      </c>
      <c r="P65" s="177">
        <f t="shared" si="4"/>
        <v>1.7142857142857142</v>
      </c>
      <c r="Q65" s="802"/>
      <c r="R65" s="802"/>
      <c r="S65" s="195"/>
      <c r="T65" s="262" t="s">
        <v>623</v>
      </c>
      <c r="U65" s="194" t="s">
        <v>614</v>
      </c>
      <c r="V65" s="817"/>
      <c r="W65" s="817"/>
    </row>
    <row r="66" spans="1:23" ht="218.25" customHeight="1" thickBot="1" x14ac:dyDescent="0.25">
      <c r="A66" s="630">
        <v>56</v>
      </c>
      <c r="B66" s="199" t="s">
        <v>622</v>
      </c>
      <c r="C66" s="199" t="s">
        <v>612</v>
      </c>
      <c r="D66" s="199" t="s">
        <v>514</v>
      </c>
      <c r="E66" s="865">
        <v>56</v>
      </c>
      <c r="F66" s="871" t="s">
        <v>621</v>
      </c>
      <c r="G66" s="255" t="s">
        <v>620</v>
      </c>
      <c r="H66" s="205">
        <v>10</v>
      </c>
      <c r="I66" s="204">
        <v>42051</v>
      </c>
      <c r="J66" s="204">
        <v>42368</v>
      </c>
      <c r="K66" s="149">
        <f t="shared" si="0"/>
        <v>45.285714285714285</v>
      </c>
      <c r="L66" s="196">
        <v>10</v>
      </c>
      <c r="M66" s="181">
        <f t="shared" si="1"/>
        <v>1</v>
      </c>
      <c r="N66" s="177">
        <f t="shared" si="2"/>
        <v>45.285714285714285</v>
      </c>
      <c r="O66" s="177">
        <f t="shared" si="3"/>
        <v>45.285714285714285</v>
      </c>
      <c r="P66" s="177">
        <f t="shared" si="4"/>
        <v>45.285714285714285</v>
      </c>
      <c r="Q66" s="802"/>
      <c r="R66" s="802"/>
      <c r="S66" s="195"/>
      <c r="T66" s="261" t="s">
        <v>619</v>
      </c>
      <c r="U66" s="194" t="s">
        <v>614</v>
      </c>
      <c r="V66" s="817"/>
      <c r="W66" s="817"/>
    </row>
    <row r="67" spans="1:23" ht="218.25" customHeight="1" thickBot="1" x14ac:dyDescent="0.25">
      <c r="A67" s="630">
        <v>57</v>
      </c>
      <c r="B67" s="199" t="s">
        <v>618</v>
      </c>
      <c r="C67" s="199" t="s">
        <v>612</v>
      </c>
      <c r="D67" s="199" t="s">
        <v>514</v>
      </c>
      <c r="E67" s="865">
        <v>57</v>
      </c>
      <c r="F67" s="871" t="s">
        <v>617</v>
      </c>
      <c r="G67" s="255" t="s">
        <v>616</v>
      </c>
      <c r="H67" s="205">
        <v>1</v>
      </c>
      <c r="I67" s="204">
        <v>42051</v>
      </c>
      <c r="J67" s="204">
        <v>42063</v>
      </c>
      <c r="K67" s="149">
        <f t="shared" si="0"/>
        <v>1.7142857142857142</v>
      </c>
      <c r="L67" s="196">
        <v>1</v>
      </c>
      <c r="M67" s="181">
        <f t="shared" si="1"/>
        <v>1</v>
      </c>
      <c r="N67" s="177">
        <f t="shared" si="2"/>
        <v>1.7142857142857142</v>
      </c>
      <c r="O67" s="177">
        <f t="shared" si="3"/>
        <v>1.7142857142857142</v>
      </c>
      <c r="P67" s="177">
        <f t="shared" si="4"/>
        <v>1.7142857142857142</v>
      </c>
      <c r="Q67" s="802"/>
      <c r="R67" s="802"/>
      <c r="S67" s="195"/>
      <c r="T67" s="256" t="s">
        <v>615</v>
      </c>
      <c r="U67" s="194" t="s">
        <v>614</v>
      </c>
      <c r="V67" s="817"/>
      <c r="W67" s="817"/>
    </row>
    <row r="68" spans="1:23" ht="218.25" customHeight="1" thickBot="1" x14ac:dyDescent="0.25">
      <c r="A68" s="630">
        <v>58</v>
      </c>
      <c r="B68" s="199" t="s">
        <v>613</v>
      </c>
      <c r="C68" s="199" t="s">
        <v>612</v>
      </c>
      <c r="D68" s="199" t="s">
        <v>514</v>
      </c>
      <c r="E68" s="865">
        <v>58</v>
      </c>
      <c r="F68" s="872" t="s">
        <v>611</v>
      </c>
      <c r="G68" s="255" t="s">
        <v>610</v>
      </c>
      <c r="H68" s="205">
        <v>10</v>
      </c>
      <c r="I68" s="204">
        <v>42051</v>
      </c>
      <c r="J68" s="204">
        <v>42368</v>
      </c>
      <c r="K68" s="149">
        <f t="shared" si="0"/>
        <v>45.285714285714285</v>
      </c>
      <c r="L68" s="196">
        <v>10</v>
      </c>
      <c r="M68" s="181">
        <f t="shared" si="1"/>
        <v>1</v>
      </c>
      <c r="N68" s="177">
        <f t="shared" si="2"/>
        <v>45.285714285714285</v>
      </c>
      <c r="O68" s="177">
        <f t="shared" si="3"/>
        <v>45.285714285714285</v>
      </c>
      <c r="P68" s="177">
        <f t="shared" si="4"/>
        <v>45.285714285714285</v>
      </c>
      <c r="Q68" s="802"/>
      <c r="R68" s="802"/>
      <c r="S68" s="195"/>
      <c r="T68" s="814" t="s">
        <v>609</v>
      </c>
      <c r="U68" s="194" t="s">
        <v>606</v>
      </c>
      <c r="V68" s="817"/>
      <c r="W68" s="817"/>
    </row>
    <row r="69" spans="1:23" ht="218.25" customHeight="1" thickBot="1" x14ac:dyDescent="0.25">
      <c r="A69" s="630">
        <v>59</v>
      </c>
      <c r="B69" s="199" t="s">
        <v>605</v>
      </c>
      <c r="C69" s="199" t="s">
        <v>604</v>
      </c>
      <c r="D69" s="199" t="s">
        <v>514</v>
      </c>
      <c r="E69" s="201">
        <v>59</v>
      </c>
      <c r="F69" s="213" t="s">
        <v>608</v>
      </c>
      <c r="G69" s="260" t="s">
        <v>607</v>
      </c>
      <c r="H69" s="205">
        <v>10</v>
      </c>
      <c r="I69" s="204">
        <v>42051</v>
      </c>
      <c r="J69" s="204">
        <v>42093</v>
      </c>
      <c r="K69" s="149">
        <f t="shared" si="0"/>
        <v>6</v>
      </c>
      <c r="L69" s="196">
        <v>10</v>
      </c>
      <c r="M69" s="181">
        <f t="shared" si="1"/>
        <v>1</v>
      </c>
      <c r="N69" s="177">
        <f t="shared" si="2"/>
        <v>6</v>
      </c>
      <c r="O69" s="177">
        <f t="shared" si="3"/>
        <v>6</v>
      </c>
      <c r="P69" s="177">
        <f t="shared" si="4"/>
        <v>6</v>
      </c>
      <c r="Q69" s="802"/>
      <c r="R69" s="802"/>
      <c r="S69" s="195"/>
      <c r="T69" s="814" t="s">
        <v>585</v>
      </c>
      <c r="U69" s="194" t="s">
        <v>606</v>
      </c>
      <c r="V69" s="817"/>
      <c r="W69" s="817"/>
    </row>
    <row r="70" spans="1:23" ht="218.25" customHeight="1" thickBot="1" x14ac:dyDescent="0.25">
      <c r="A70" s="630">
        <v>60</v>
      </c>
      <c r="B70" s="220" t="s">
        <v>605</v>
      </c>
      <c r="C70" s="220" t="s">
        <v>604</v>
      </c>
      <c r="D70" s="220" t="s">
        <v>514</v>
      </c>
      <c r="E70" s="222">
        <v>60</v>
      </c>
      <c r="F70" s="220" t="s">
        <v>603</v>
      </c>
      <c r="G70" s="259" t="s">
        <v>580</v>
      </c>
      <c r="H70" s="219">
        <v>100</v>
      </c>
      <c r="I70" s="218">
        <v>42051</v>
      </c>
      <c r="J70" s="218">
        <v>42369</v>
      </c>
      <c r="K70" s="149">
        <f t="shared" si="0"/>
        <v>45.428571428571431</v>
      </c>
      <c r="L70" s="196">
        <v>100</v>
      </c>
      <c r="M70" s="181">
        <f t="shared" si="1"/>
        <v>1</v>
      </c>
      <c r="N70" s="177">
        <f t="shared" si="2"/>
        <v>45.428571428571431</v>
      </c>
      <c r="O70" s="177">
        <f t="shared" si="3"/>
        <v>45.428571428571431</v>
      </c>
      <c r="P70" s="177">
        <f t="shared" si="4"/>
        <v>45.428571428571431</v>
      </c>
      <c r="Q70" s="802"/>
      <c r="R70" s="802"/>
      <c r="S70" s="195"/>
      <c r="T70" s="814" t="s">
        <v>602</v>
      </c>
      <c r="U70" s="194" t="s">
        <v>561</v>
      </c>
      <c r="V70" s="817"/>
      <c r="W70" s="817"/>
    </row>
    <row r="71" spans="1:23" ht="218.25" customHeight="1" thickBot="1" x14ac:dyDescent="0.25">
      <c r="A71" s="630">
        <v>61</v>
      </c>
      <c r="B71" s="206" t="s">
        <v>601</v>
      </c>
      <c r="C71" s="206" t="s">
        <v>600</v>
      </c>
      <c r="D71" s="206" t="s">
        <v>574</v>
      </c>
      <c r="E71" s="208">
        <v>61</v>
      </c>
      <c r="F71" s="206" t="s">
        <v>599</v>
      </c>
      <c r="G71" s="206" t="s">
        <v>598</v>
      </c>
      <c r="H71" s="216">
        <v>100</v>
      </c>
      <c r="I71" s="215">
        <v>42051</v>
      </c>
      <c r="J71" s="215">
        <v>42368</v>
      </c>
      <c r="K71" s="149">
        <f t="shared" si="0"/>
        <v>45.285714285714285</v>
      </c>
      <c r="L71" s="196">
        <v>100</v>
      </c>
      <c r="M71" s="181">
        <f t="shared" si="1"/>
        <v>1</v>
      </c>
      <c r="N71" s="177">
        <f t="shared" si="2"/>
        <v>45.285714285714285</v>
      </c>
      <c r="O71" s="177">
        <f t="shared" si="3"/>
        <v>45.285714285714285</v>
      </c>
      <c r="P71" s="177">
        <f t="shared" si="4"/>
        <v>45.285714285714285</v>
      </c>
      <c r="Q71" s="802"/>
      <c r="R71" s="802"/>
      <c r="S71" s="195"/>
      <c r="T71" s="814" t="s">
        <v>597</v>
      </c>
      <c r="U71" s="194" t="s">
        <v>561</v>
      </c>
      <c r="V71" s="817"/>
      <c r="W71" s="817"/>
    </row>
    <row r="72" spans="1:23" ht="181.5" customHeight="1" thickBot="1" x14ac:dyDescent="0.25">
      <c r="A72" s="630">
        <v>62</v>
      </c>
      <c r="B72" s="213" t="s">
        <v>596</v>
      </c>
      <c r="C72" s="213" t="s">
        <v>592</v>
      </c>
      <c r="D72" s="213" t="s">
        <v>514</v>
      </c>
      <c r="E72" s="258">
        <v>62</v>
      </c>
      <c r="F72" s="635" t="s">
        <v>591</v>
      </c>
      <c r="G72" s="213" t="s">
        <v>590</v>
      </c>
      <c r="H72" s="210">
        <v>10</v>
      </c>
      <c r="I72" s="209">
        <v>42051</v>
      </c>
      <c r="J72" s="209">
        <v>42369</v>
      </c>
      <c r="K72" s="149">
        <f t="shared" si="0"/>
        <v>45.428571428571431</v>
      </c>
      <c r="L72" s="196">
        <v>10</v>
      </c>
      <c r="M72" s="181">
        <f t="shared" si="1"/>
        <v>1</v>
      </c>
      <c r="N72" s="177">
        <f t="shared" si="2"/>
        <v>45.428571428571431</v>
      </c>
      <c r="O72" s="177">
        <f t="shared" si="3"/>
        <v>45.428571428571431</v>
      </c>
      <c r="P72" s="177">
        <f t="shared" si="4"/>
        <v>45.428571428571431</v>
      </c>
      <c r="Q72" s="802"/>
      <c r="R72" s="802"/>
      <c r="S72" s="195"/>
      <c r="T72" s="814" t="s">
        <v>595</v>
      </c>
      <c r="U72" s="639" t="s">
        <v>594</v>
      </c>
      <c r="V72" s="644" t="s">
        <v>1664</v>
      </c>
      <c r="W72" s="644" t="s">
        <v>1665</v>
      </c>
    </row>
    <row r="73" spans="1:23" ht="92.25" customHeight="1" thickBot="1" x14ac:dyDescent="0.25">
      <c r="A73" s="630">
        <v>63</v>
      </c>
      <c r="B73" s="199" t="s">
        <v>593</v>
      </c>
      <c r="C73" s="199" t="s">
        <v>592</v>
      </c>
      <c r="D73" s="199" t="s">
        <v>514</v>
      </c>
      <c r="E73" s="201">
        <v>63</v>
      </c>
      <c r="F73" s="631" t="s">
        <v>591</v>
      </c>
      <c r="G73" s="199" t="s">
        <v>590</v>
      </c>
      <c r="H73" s="205">
        <v>10</v>
      </c>
      <c r="I73" s="204">
        <v>42051</v>
      </c>
      <c r="J73" s="204">
        <v>42369</v>
      </c>
      <c r="K73" s="149">
        <f t="shared" si="0"/>
        <v>45.428571428571431</v>
      </c>
      <c r="L73" s="196">
        <v>10</v>
      </c>
      <c r="M73" s="181">
        <f t="shared" si="1"/>
        <v>1</v>
      </c>
      <c r="N73" s="177">
        <f t="shared" si="2"/>
        <v>45.428571428571431</v>
      </c>
      <c r="O73" s="177">
        <f t="shared" si="3"/>
        <v>45.428571428571431</v>
      </c>
      <c r="P73" s="177">
        <f t="shared" si="4"/>
        <v>45.428571428571431</v>
      </c>
      <c r="Q73" s="802"/>
      <c r="R73" s="802"/>
      <c r="S73" s="195"/>
      <c r="T73" s="256" t="s">
        <v>589</v>
      </c>
      <c r="U73" s="639" t="s">
        <v>561</v>
      </c>
      <c r="V73" s="817"/>
      <c r="W73" s="817"/>
    </row>
    <row r="74" spans="1:23" ht="87" customHeight="1" thickBot="1" x14ac:dyDescent="0.25">
      <c r="A74" s="630">
        <v>64</v>
      </c>
      <c r="B74" s="199" t="s">
        <v>583</v>
      </c>
      <c r="C74" s="199" t="s">
        <v>582</v>
      </c>
      <c r="D74" s="199" t="s">
        <v>588</v>
      </c>
      <c r="E74" s="201">
        <v>64</v>
      </c>
      <c r="F74" s="631" t="s">
        <v>587</v>
      </c>
      <c r="G74" s="199" t="s">
        <v>586</v>
      </c>
      <c r="H74" s="205">
        <v>10</v>
      </c>
      <c r="I74" s="204">
        <v>42099</v>
      </c>
      <c r="J74" s="204">
        <v>42381</v>
      </c>
      <c r="K74" s="149">
        <f t="shared" si="0"/>
        <v>40.285714285714285</v>
      </c>
      <c r="L74" s="196">
        <v>10</v>
      </c>
      <c r="M74" s="181">
        <f t="shared" si="1"/>
        <v>1</v>
      </c>
      <c r="N74" s="177">
        <f t="shared" si="2"/>
        <v>40.285714285714285</v>
      </c>
      <c r="O74" s="177">
        <f t="shared" si="3"/>
        <v>40.285714285714285</v>
      </c>
      <c r="P74" s="177">
        <f t="shared" si="4"/>
        <v>40.285714285714285</v>
      </c>
      <c r="Q74" s="802"/>
      <c r="R74" s="802"/>
      <c r="S74" s="195"/>
      <c r="T74" s="814" t="s">
        <v>585</v>
      </c>
      <c r="U74" s="639" t="s">
        <v>584</v>
      </c>
      <c r="V74" s="817"/>
      <c r="W74" s="817"/>
    </row>
    <row r="75" spans="1:23" ht="218.25" customHeight="1" thickBot="1" x14ac:dyDescent="0.25">
      <c r="A75" s="630">
        <v>65</v>
      </c>
      <c r="B75" s="199" t="s">
        <v>583</v>
      </c>
      <c r="C75" s="199" t="s">
        <v>582</v>
      </c>
      <c r="D75" s="199" t="s">
        <v>514</v>
      </c>
      <c r="E75" s="201">
        <v>65</v>
      </c>
      <c r="F75" s="199" t="s">
        <v>581</v>
      </c>
      <c r="G75" s="199" t="s">
        <v>580</v>
      </c>
      <c r="H75" s="205">
        <v>100</v>
      </c>
      <c r="I75" s="204">
        <v>42099</v>
      </c>
      <c r="J75" s="204">
        <v>42381</v>
      </c>
      <c r="K75" s="149">
        <f t="shared" ref="K75:K138" si="5">(J75-I75)/7</f>
        <v>40.285714285714285</v>
      </c>
      <c r="L75" s="196">
        <v>100</v>
      </c>
      <c r="M75" s="181">
        <f t="shared" ref="M75:M103" si="6">IF(L75/H75&gt;1,1,+L75/H75)</f>
        <v>1</v>
      </c>
      <c r="N75" s="177">
        <f t="shared" ref="N75:N138" si="7">K75*M75</f>
        <v>40.285714285714285</v>
      </c>
      <c r="O75" s="177">
        <f t="shared" ref="O75:O138" si="8">IF(J75&lt;=$Q$8,N75,0)</f>
        <v>40.285714285714285</v>
      </c>
      <c r="P75" s="177">
        <f t="shared" ref="P75:P138" si="9">IF($Q$8&gt;=J75,K75,0)</f>
        <v>40.285714285714285</v>
      </c>
      <c r="Q75" s="802"/>
      <c r="R75" s="802"/>
      <c r="S75" s="195"/>
      <c r="T75" s="814" t="s">
        <v>511</v>
      </c>
      <c r="U75" s="194" t="s">
        <v>561</v>
      </c>
      <c r="V75" s="817"/>
      <c r="W75" s="817"/>
    </row>
    <row r="76" spans="1:23" ht="218.25" customHeight="1" thickBot="1" x14ac:dyDescent="0.25">
      <c r="A76" s="630">
        <v>66</v>
      </c>
      <c r="B76" s="199" t="s">
        <v>576</v>
      </c>
      <c r="C76" s="199" t="s">
        <v>575</v>
      </c>
      <c r="D76" s="199" t="s">
        <v>574</v>
      </c>
      <c r="E76" s="201">
        <v>66</v>
      </c>
      <c r="F76" s="199" t="s">
        <v>579</v>
      </c>
      <c r="G76" s="199" t="s">
        <v>578</v>
      </c>
      <c r="H76" s="205">
        <v>1</v>
      </c>
      <c r="I76" s="204">
        <v>42051</v>
      </c>
      <c r="J76" s="204">
        <v>42093</v>
      </c>
      <c r="K76" s="149">
        <f t="shared" si="5"/>
        <v>6</v>
      </c>
      <c r="L76" s="196">
        <v>1</v>
      </c>
      <c r="M76" s="181">
        <f t="shared" si="6"/>
        <v>1</v>
      </c>
      <c r="N76" s="177">
        <f t="shared" si="7"/>
        <v>6</v>
      </c>
      <c r="O76" s="177">
        <f t="shared" si="8"/>
        <v>6</v>
      </c>
      <c r="P76" s="177">
        <f t="shared" si="9"/>
        <v>6</v>
      </c>
      <c r="Q76" s="802"/>
      <c r="R76" s="802"/>
      <c r="S76" s="195"/>
      <c r="T76" s="814" t="s">
        <v>577</v>
      </c>
      <c r="U76" s="194" t="s">
        <v>561</v>
      </c>
      <c r="V76" s="817"/>
      <c r="W76" s="817"/>
    </row>
    <row r="77" spans="1:23" ht="218.25" customHeight="1" thickBot="1" x14ac:dyDescent="0.25">
      <c r="A77" s="630">
        <v>67</v>
      </c>
      <c r="B77" s="199" t="s">
        <v>576</v>
      </c>
      <c r="C77" s="199" t="s">
        <v>575</v>
      </c>
      <c r="D77" s="199" t="s">
        <v>574</v>
      </c>
      <c r="E77" s="201">
        <v>67</v>
      </c>
      <c r="F77" s="199" t="s">
        <v>573</v>
      </c>
      <c r="G77" s="199" t="s">
        <v>572</v>
      </c>
      <c r="H77" s="205">
        <v>1</v>
      </c>
      <c r="I77" s="204">
        <v>42051</v>
      </c>
      <c r="J77" s="204">
        <v>42093</v>
      </c>
      <c r="K77" s="149">
        <f t="shared" si="5"/>
        <v>6</v>
      </c>
      <c r="L77" s="196">
        <v>1</v>
      </c>
      <c r="M77" s="181">
        <f t="shared" si="6"/>
        <v>1</v>
      </c>
      <c r="N77" s="177">
        <f t="shared" si="7"/>
        <v>6</v>
      </c>
      <c r="O77" s="177">
        <f t="shared" si="8"/>
        <v>6</v>
      </c>
      <c r="P77" s="177">
        <f t="shared" si="9"/>
        <v>6</v>
      </c>
      <c r="Q77" s="802"/>
      <c r="R77" s="802"/>
      <c r="S77" s="195"/>
      <c r="T77" s="814" t="s">
        <v>571</v>
      </c>
      <c r="U77" s="194" t="s">
        <v>565</v>
      </c>
      <c r="V77" s="817"/>
      <c r="W77" s="817"/>
    </row>
    <row r="78" spans="1:23" ht="218.25" customHeight="1" thickBot="1" x14ac:dyDescent="0.25">
      <c r="A78" s="630">
        <v>68</v>
      </c>
      <c r="B78" s="199" t="s">
        <v>570</v>
      </c>
      <c r="C78" s="257" t="s">
        <v>569</v>
      </c>
      <c r="D78" s="206" t="s">
        <v>514</v>
      </c>
      <c r="E78" s="252">
        <v>68</v>
      </c>
      <c r="F78" s="255" t="s">
        <v>568</v>
      </c>
      <c r="G78" s="199" t="s">
        <v>567</v>
      </c>
      <c r="H78" s="205">
        <v>100</v>
      </c>
      <c r="I78" s="204">
        <v>42051</v>
      </c>
      <c r="J78" s="204">
        <v>42063</v>
      </c>
      <c r="K78" s="149">
        <f t="shared" si="5"/>
        <v>1.7142857142857142</v>
      </c>
      <c r="L78" s="196">
        <v>100</v>
      </c>
      <c r="M78" s="181">
        <f t="shared" si="6"/>
        <v>1</v>
      </c>
      <c r="N78" s="177">
        <f t="shared" si="7"/>
        <v>1.7142857142857142</v>
      </c>
      <c r="O78" s="177">
        <f t="shared" si="8"/>
        <v>1.7142857142857142</v>
      </c>
      <c r="P78" s="177">
        <f t="shared" si="9"/>
        <v>1.7142857142857142</v>
      </c>
      <c r="Q78" s="802"/>
      <c r="R78" s="802"/>
      <c r="S78" s="195"/>
      <c r="T78" s="814" t="s">
        <v>566</v>
      </c>
      <c r="U78" s="194" t="s">
        <v>565</v>
      </c>
      <c r="V78" s="818"/>
      <c r="W78" s="817"/>
    </row>
    <row r="79" spans="1:23" ht="218.25" customHeight="1" thickBot="1" x14ac:dyDescent="0.25">
      <c r="A79" s="630">
        <v>69</v>
      </c>
      <c r="B79" s="199" t="s">
        <v>557</v>
      </c>
      <c r="C79" s="199" t="s">
        <v>556</v>
      </c>
      <c r="D79" s="206" t="s">
        <v>514</v>
      </c>
      <c r="E79" s="252">
        <v>69</v>
      </c>
      <c r="F79" s="199" t="s">
        <v>564</v>
      </c>
      <c r="G79" s="199" t="s">
        <v>563</v>
      </c>
      <c r="H79" s="205">
        <v>1</v>
      </c>
      <c r="I79" s="204">
        <v>42051</v>
      </c>
      <c r="J79" s="204">
        <v>42063</v>
      </c>
      <c r="K79" s="149">
        <f t="shared" si="5"/>
        <v>1.7142857142857142</v>
      </c>
      <c r="L79" s="196">
        <v>1</v>
      </c>
      <c r="M79" s="181">
        <f t="shared" si="6"/>
        <v>1</v>
      </c>
      <c r="N79" s="177">
        <f t="shared" si="7"/>
        <v>1.7142857142857142</v>
      </c>
      <c r="O79" s="177">
        <f t="shared" si="8"/>
        <v>1.7142857142857142</v>
      </c>
      <c r="P79" s="177">
        <f t="shared" si="9"/>
        <v>1.7142857142857142</v>
      </c>
      <c r="Q79" s="802"/>
      <c r="R79" s="802"/>
      <c r="S79" s="195"/>
      <c r="T79" s="814" t="s">
        <v>562</v>
      </c>
      <c r="U79" s="194" t="s">
        <v>561</v>
      </c>
      <c r="V79" s="817"/>
      <c r="W79" s="817"/>
    </row>
    <row r="80" spans="1:23" ht="218.25" customHeight="1" thickBot="1" x14ac:dyDescent="0.25">
      <c r="A80" s="630">
        <v>70</v>
      </c>
      <c r="B80" s="199" t="s">
        <v>557</v>
      </c>
      <c r="C80" s="199" t="s">
        <v>515</v>
      </c>
      <c r="D80" s="206" t="s">
        <v>514</v>
      </c>
      <c r="E80" s="252">
        <v>70</v>
      </c>
      <c r="F80" s="199" t="s">
        <v>560</v>
      </c>
      <c r="G80" s="199" t="s">
        <v>559</v>
      </c>
      <c r="H80" s="205">
        <v>100</v>
      </c>
      <c r="I80" s="204">
        <v>42051</v>
      </c>
      <c r="J80" s="204">
        <v>42093</v>
      </c>
      <c r="K80" s="149">
        <f t="shared" si="5"/>
        <v>6</v>
      </c>
      <c r="L80" s="196">
        <v>100</v>
      </c>
      <c r="M80" s="181">
        <f t="shared" si="6"/>
        <v>1</v>
      </c>
      <c r="N80" s="177">
        <f t="shared" si="7"/>
        <v>6</v>
      </c>
      <c r="O80" s="177">
        <f t="shared" si="8"/>
        <v>6</v>
      </c>
      <c r="P80" s="177">
        <f t="shared" si="9"/>
        <v>6</v>
      </c>
      <c r="Q80" s="802"/>
      <c r="R80" s="802"/>
      <c r="S80" s="195"/>
      <c r="T80" s="814" t="s">
        <v>558</v>
      </c>
      <c r="U80" s="194" t="s">
        <v>548</v>
      </c>
      <c r="V80" s="817"/>
      <c r="W80" s="817"/>
    </row>
    <row r="81" spans="1:23" ht="218.25" customHeight="1" thickBot="1" x14ac:dyDescent="0.25">
      <c r="A81" s="630">
        <v>71</v>
      </c>
      <c r="B81" s="199" t="s">
        <v>557</v>
      </c>
      <c r="C81" s="199" t="s">
        <v>556</v>
      </c>
      <c r="D81" s="206" t="s">
        <v>514</v>
      </c>
      <c r="E81" s="252">
        <v>71</v>
      </c>
      <c r="F81" s="199" t="s">
        <v>555</v>
      </c>
      <c r="G81" s="199" t="s">
        <v>554</v>
      </c>
      <c r="H81" s="205">
        <v>100</v>
      </c>
      <c r="I81" s="204">
        <v>42051</v>
      </c>
      <c r="J81" s="204">
        <v>42109</v>
      </c>
      <c r="K81" s="149">
        <f t="shared" si="5"/>
        <v>8.2857142857142865</v>
      </c>
      <c r="L81" s="196">
        <v>100</v>
      </c>
      <c r="M81" s="181">
        <f t="shared" si="6"/>
        <v>1</v>
      </c>
      <c r="N81" s="177">
        <f t="shared" si="7"/>
        <v>8.2857142857142865</v>
      </c>
      <c r="O81" s="177">
        <f t="shared" si="8"/>
        <v>8.2857142857142865</v>
      </c>
      <c r="P81" s="177">
        <f t="shared" si="9"/>
        <v>8.2857142857142865</v>
      </c>
      <c r="Q81" s="802"/>
      <c r="R81" s="802"/>
      <c r="S81" s="195"/>
      <c r="T81" s="814" t="s">
        <v>553</v>
      </c>
      <c r="U81" s="194" t="s">
        <v>548</v>
      </c>
      <c r="V81" s="817"/>
      <c r="W81" s="817"/>
    </row>
    <row r="82" spans="1:23" ht="218.25" customHeight="1" thickBot="1" x14ac:dyDescent="0.25">
      <c r="A82" s="630">
        <v>72</v>
      </c>
      <c r="B82" s="199" t="s">
        <v>552</v>
      </c>
      <c r="C82" s="199" t="s">
        <v>515</v>
      </c>
      <c r="D82" s="255" t="s">
        <v>514</v>
      </c>
      <c r="E82" s="254">
        <v>72</v>
      </c>
      <c r="F82" s="199" t="s">
        <v>551</v>
      </c>
      <c r="G82" s="199" t="s">
        <v>550</v>
      </c>
      <c r="H82" s="205">
        <v>100</v>
      </c>
      <c r="I82" s="204">
        <v>42051</v>
      </c>
      <c r="J82" s="204">
        <v>42063</v>
      </c>
      <c r="K82" s="149">
        <f t="shared" si="5"/>
        <v>1.7142857142857142</v>
      </c>
      <c r="L82" s="196">
        <v>100</v>
      </c>
      <c r="M82" s="181">
        <f t="shared" si="6"/>
        <v>1</v>
      </c>
      <c r="N82" s="177">
        <f t="shared" si="7"/>
        <v>1.7142857142857142</v>
      </c>
      <c r="O82" s="177">
        <f t="shared" si="8"/>
        <v>1.7142857142857142</v>
      </c>
      <c r="P82" s="177">
        <f t="shared" si="9"/>
        <v>1.7142857142857142</v>
      </c>
      <c r="Q82" s="802"/>
      <c r="R82" s="802"/>
      <c r="S82" s="195"/>
      <c r="T82" s="814" t="s">
        <v>549</v>
      </c>
      <c r="U82" s="194" t="s">
        <v>548</v>
      </c>
      <c r="V82" s="817"/>
      <c r="W82" s="817"/>
    </row>
    <row r="83" spans="1:23" ht="218.25" customHeight="1" thickBot="1" x14ac:dyDescent="0.25">
      <c r="A83" s="630">
        <v>73</v>
      </c>
      <c r="B83" s="199" t="s">
        <v>544</v>
      </c>
      <c r="C83" s="199" t="s">
        <v>515</v>
      </c>
      <c r="D83" s="255" t="s">
        <v>514</v>
      </c>
      <c r="E83" s="254">
        <v>73</v>
      </c>
      <c r="F83" s="199" t="s">
        <v>547</v>
      </c>
      <c r="G83" s="199" t="s">
        <v>519</v>
      </c>
      <c r="H83" s="205">
        <v>10</v>
      </c>
      <c r="I83" s="204">
        <v>42051</v>
      </c>
      <c r="J83" s="204">
        <v>42063</v>
      </c>
      <c r="K83" s="149">
        <f t="shared" si="5"/>
        <v>1.7142857142857142</v>
      </c>
      <c r="L83" s="196">
        <v>10</v>
      </c>
      <c r="M83" s="181">
        <f t="shared" si="6"/>
        <v>1</v>
      </c>
      <c r="N83" s="177">
        <f t="shared" si="7"/>
        <v>1.7142857142857142</v>
      </c>
      <c r="O83" s="177">
        <f t="shared" si="8"/>
        <v>1.7142857142857142</v>
      </c>
      <c r="P83" s="177">
        <f t="shared" si="9"/>
        <v>1.7142857142857142</v>
      </c>
      <c r="Q83" s="802"/>
      <c r="R83" s="802"/>
      <c r="S83" s="195"/>
      <c r="T83" s="814" t="s">
        <v>546</v>
      </c>
      <c r="U83" s="194" t="s">
        <v>545</v>
      </c>
      <c r="V83" s="817"/>
      <c r="W83" s="817"/>
    </row>
    <row r="84" spans="1:23" ht="218.25" customHeight="1" thickBot="1" x14ac:dyDescent="0.25">
      <c r="A84" s="630">
        <v>74</v>
      </c>
      <c r="B84" s="199" t="s">
        <v>544</v>
      </c>
      <c r="C84" s="199" t="s">
        <v>515</v>
      </c>
      <c r="D84" s="255" t="s">
        <v>514</v>
      </c>
      <c r="E84" s="254">
        <v>74</v>
      </c>
      <c r="F84" s="199" t="s">
        <v>543</v>
      </c>
      <c r="G84" s="199" t="s">
        <v>536</v>
      </c>
      <c r="H84" s="205">
        <v>1</v>
      </c>
      <c r="I84" s="204">
        <v>42051</v>
      </c>
      <c r="J84" s="204">
        <v>42063</v>
      </c>
      <c r="K84" s="149">
        <f t="shared" si="5"/>
        <v>1.7142857142857142</v>
      </c>
      <c r="L84" s="196">
        <v>1</v>
      </c>
      <c r="M84" s="181">
        <f t="shared" si="6"/>
        <v>1</v>
      </c>
      <c r="N84" s="177">
        <f t="shared" si="7"/>
        <v>1.7142857142857142</v>
      </c>
      <c r="O84" s="177">
        <f t="shared" si="8"/>
        <v>1.7142857142857142</v>
      </c>
      <c r="P84" s="177">
        <f t="shared" si="9"/>
        <v>1.7142857142857142</v>
      </c>
      <c r="Q84" s="802"/>
      <c r="R84" s="802"/>
      <c r="S84" s="195"/>
      <c r="T84" s="814" t="s">
        <v>542</v>
      </c>
      <c r="U84" s="194" t="s">
        <v>540</v>
      </c>
      <c r="V84" s="817"/>
      <c r="W84" s="817"/>
    </row>
    <row r="85" spans="1:23" ht="218.25" customHeight="1" thickBot="1" x14ac:dyDescent="0.25">
      <c r="A85" s="630">
        <v>75</v>
      </c>
      <c r="B85" s="199" t="s">
        <v>538</v>
      </c>
      <c r="C85" s="199" t="s">
        <v>515</v>
      </c>
      <c r="D85" s="255" t="s">
        <v>514</v>
      </c>
      <c r="E85" s="254">
        <v>75</v>
      </c>
      <c r="F85" s="199" t="s">
        <v>528</v>
      </c>
      <c r="G85" s="199" t="s">
        <v>519</v>
      </c>
      <c r="H85" s="205">
        <v>10</v>
      </c>
      <c r="I85" s="204">
        <v>42051</v>
      </c>
      <c r="J85" s="204">
        <v>42063</v>
      </c>
      <c r="K85" s="149">
        <f t="shared" si="5"/>
        <v>1.7142857142857142</v>
      </c>
      <c r="L85" s="196">
        <v>10</v>
      </c>
      <c r="M85" s="181">
        <f t="shared" si="6"/>
        <v>1</v>
      </c>
      <c r="N85" s="177">
        <f t="shared" si="7"/>
        <v>1.7142857142857142</v>
      </c>
      <c r="O85" s="177">
        <f t="shared" si="8"/>
        <v>1.7142857142857142</v>
      </c>
      <c r="P85" s="177">
        <f t="shared" si="9"/>
        <v>1.7142857142857142</v>
      </c>
      <c r="Q85" s="802"/>
      <c r="R85" s="802"/>
      <c r="S85" s="195"/>
      <c r="T85" s="256" t="s">
        <v>541</v>
      </c>
      <c r="U85" s="194" t="s">
        <v>540</v>
      </c>
      <c r="V85" s="646" t="s">
        <v>539</v>
      </c>
      <c r="W85" s="817"/>
    </row>
    <row r="86" spans="1:23" ht="218.25" customHeight="1" thickBot="1" x14ac:dyDescent="0.25">
      <c r="A86" s="630">
        <v>76</v>
      </c>
      <c r="B86" s="199" t="s">
        <v>538</v>
      </c>
      <c r="C86" s="199" t="s">
        <v>515</v>
      </c>
      <c r="D86" s="255" t="s">
        <v>514</v>
      </c>
      <c r="E86" s="254">
        <v>76</v>
      </c>
      <c r="F86" s="199" t="s">
        <v>537</v>
      </c>
      <c r="G86" s="199" t="s">
        <v>536</v>
      </c>
      <c r="H86" s="205">
        <v>1</v>
      </c>
      <c r="I86" s="204">
        <v>42051</v>
      </c>
      <c r="J86" s="204">
        <v>42063</v>
      </c>
      <c r="K86" s="149">
        <f t="shared" si="5"/>
        <v>1.7142857142857142</v>
      </c>
      <c r="L86" s="196">
        <v>1</v>
      </c>
      <c r="M86" s="181">
        <f t="shared" si="6"/>
        <v>1</v>
      </c>
      <c r="N86" s="177">
        <f t="shared" si="7"/>
        <v>1.7142857142857142</v>
      </c>
      <c r="O86" s="177">
        <f t="shared" si="8"/>
        <v>1.7142857142857142</v>
      </c>
      <c r="P86" s="177">
        <f t="shared" si="9"/>
        <v>1.7142857142857142</v>
      </c>
      <c r="Q86" s="802"/>
      <c r="R86" s="802"/>
      <c r="S86" s="195"/>
      <c r="T86" s="256" t="s">
        <v>535</v>
      </c>
      <c r="U86" s="194" t="s">
        <v>533</v>
      </c>
      <c r="V86" s="817"/>
      <c r="W86" s="817"/>
    </row>
    <row r="87" spans="1:23" ht="218.25" customHeight="1" thickBot="1" x14ac:dyDescent="0.25">
      <c r="A87" s="630">
        <v>77</v>
      </c>
      <c r="B87" s="199" t="s">
        <v>532</v>
      </c>
      <c r="C87" s="199" t="s">
        <v>515</v>
      </c>
      <c r="D87" s="255" t="s">
        <v>514</v>
      </c>
      <c r="E87" s="254">
        <v>77</v>
      </c>
      <c r="F87" s="199" t="s">
        <v>520</v>
      </c>
      <c r="G87" s="199" t="s">
        <v>534</v>
      </c>
      <c r="H87" s="205">
        <v>10</v>
      </c>
      <c r="I87" s="204">
        <v>42051</v>
      </c>
      <c r="J87" s="204">
        <v>42093</v>
      </c>
      <c r="K87" s="149">
        <f t="shared" si="5"/>
        <v>6</v>
      </c>
      <c r="L87" s="196">
        <v>10</v>
      </c>
      <c r="M87" s="181">
        <f t="shared" si="6"/>
        <v>1</v>
      </c>
      <c r="N87" s="177">
        <f t="shared" si="7"/>
        <v>6</v>
      </c>
      <c r="O87" s="177">
        <f t="shared" si="8"/>
        <v>6</v>
      </c>
      <c r="P87" s="177">
        <f t="shared" si="9"/>
        <v>6</v>
      </c>
      <c r="Q87" s="802"/>
      <c r="R87" s="802"/>
      <c r="S87" s="195"/>
      <c r="T87" s="814" t="s">
        <v>524</v>
      </c>
      <c r="U87" s="194" t="s">
        <v>533</v>
      </c>
      <c r="V87" s="817"/>
      <c r="W87" s="817"/>
    </row>
    <row r="88" spans="1:23" ht="218.25" customHeight="1" thickBot="1" x14ac:dyDescent="0.25">
      <c r="A88" s="630">
        <v>78</v>
      </c>
      <c r="B88" s="199" t="s">
        <v>532</v>
      </c>
      <c r="C88" s="199" t="s">
        <v>515</v>
      </c>
      <c r="D88" s="255" t="s">
        <v>514</v>
      </c>
      <c r="E88" s="254">
        <v>78</v>
      </c>
      <c r="F88" s="199" t="s">
        <v>531</v>
      </c>
      <c r="G88" s="199" t="s">
        <v>530</v>
      </c>
      <c r="H88" s="205">
        <v>100</v>
      </c>
      <c r="I88" s="204">
        <v>42051</v>
      </c>
      <c r="J88" s="204">
        <v>42093</v>
      </c>
      <c r="K88" s="149">
        <f t="shared" si="5"/>
        <v>6</v>
      </c>
      <c r="L88" s="196">
        <v>100</v>
      </c>
      <c r="M88" s="181">
        <f t="shared" si="6"/>
        <v>1</v>
      </c>
      <c r="N88" s="177">
        <f t="shared" si="7"/>
        <v>6</v>
      </c>
      <c r="O88" s="177">
        <f t="shared" si="8"/>
        <v>6</v>
      </c>
      <c r="P88" s="177">
        <f t="shared" si="9"/>
        <v>6</v>
      </c>
      <c r="Q88" s="802"/>
      <c r="R88" s="802"/>
      <c r="S88" s="195"/>
      <c r="T88" s="814" t="s">
        <v>511</v>
      </c>
      <c r="U88" s="194" t="s">
        <v>527</v>
      </c>
      <c r="V88" s="817"/>
      <c r="W88" s="817"/>
    </row>
    <row r="89" spans="1:23" ht="218.25" customHeight="1" thickBot="1" x14ac:dyDescent="0.25">
      <c r="A89" s="630">
        <v>79</v>
      </c>
      <c r="B89" s="199" t="s">
        <v>529</v>
      </c>
      <c r="C89" s="199" t="s">
        <v>515</v>
      </c>
      <c r="D89" s="206" t="s">
        <v>514</v>
      </c>
      <c r="E89" s="208">
        <v>79</v>
      </c>
      <c r="F89" s="253" t="s">
        <v>528</v>
      </c>
      <c r="G89" s="253" t="s">
        <v>519</v>
      </c>
      <c r="H89" s="205">
        <v>10</v>
      </c>
      <c r="I89" s="204">
        <v>42051</v>
      </c>
      <c r="J89" s="204">
        <v>42093</v>
      </c>
      <c r="K89" s="149">
        <f t="shared" si="5"/>
        <v>6</v>
      </c>
      <c r="L89" s="196">
        <v>10</v>
      </c>
      <c r="M89" s="181">
        <f t="shared" si="6"/>
        <v>1</v>
      </c>
      <c r="N89" s="177">
        <f t="shared" si="7"/>
        <v>6</v>
      </c>
      <c r="O89" s="177">
        <f t="shared" si="8"/>
        <v>6</v>
      </c>
      <c r="P89" s="177">
        <f t="shared" si="9"/>
        <v>6</v>
      </c>
      <c r="Q89" s="802"/>
      <c r="R89" s="802"/>
      <c r="S89" s="195"/>
      <c r="T89" s="814" t="s">
        <v>524</v>
      </c>
      <c r="U89" s="194" t="s">
        <v>527</v>
      </c>
      <c r="V89" s="817"/>
      <c r="W89" s="817"/>
    </row>
    <row r="90" spans="1:23" ht="218.25" customHeight="1" thickBot="1" x14ac:dyDescent="0.25">
      <c r="A90" s="630">
        <v>80</v>
      </c>
      <c r="B90" s="199" t="s">
        <v>526</v>
      </c>
      <c r="C90" s="199" t="s">
        <v>515</v>
      </c>
      <c r="D90" s="206" t="s">
        <v>514</v>
      </c>
      <c r="E90" s="208">
        <v>80</v>
      </c>
      <c r="F90" s="253" t="s">
        <v>513</v>
      </c>
      <c r="G90" s="253" t="s">
        <v>512</v>
      </c>
      <c r="H90" s="253">
        <v>1</v>
      </c>
      <c r="I90" s="204">
        <v>42051</v>
      </c>
      <c r="J90" s="204">
        <v>42093</v>
      </c>
      <c r="K90" s="149">
        <f t="shared" si="5"/>
        <v>6</v>
      </c>
      <c r="L90" s="196">
        <v>1</v>
      </c>
      <c r="M90" s="181">
        <f t="shared" si="6"/>
        <v>1</v>
      </c>
      <c r="N90" s="177">
        <f t="shared" si="7"/>
        <v>6</v>
      </c>
      <c r="O90" s="177">
        <f t="shared" si="8"/>
        <v>6</v>
      </c>
      <c r="P90" s="177">
        <f t="shared" si="9"/>
        <v>6</v>
      </c>
      <c r="Q90" s="802"/>
      <c r="R90" s="802"/>
      <c r="S90" s="195"/>
      <c r="T90" s="814" t="s">
        <v>525</v>
      </c>
      <c r="U90" s="194" t="s">
        <v>523</v>
      </c>
      <c r="V90" s="817"/>
      <c r="W90" s="817"/>
    </row>
    <row r="91" spans="1:23" ht="218.25" customHeight="1" thickBot="1" x14ac:dyDescent="0.25">
      <c r="A91" s="630">
        <v>81</v>
      </c>
      <c r="B91" s="199" t="s">
        <v>522</v>
      </c>
      <c r="C91" s="199" t="s">
        <v>515</v>
      </c>
      <c r="D91" s="206" t="s">
        <v>514</v>
      </c>
      <c r="E91" s="252">
        <v>81</v>
      </c>
      <c r="F91" s="199" t="s">
        <v>520</v>
      </c>
      <c r="G91" s="199" t="s">
        <v>519</v>
      </c>
      <c r="H91" s="205">
        <v>10</v>
      </c>
      <c r="I91" s="204">
        <v>42051</v>
      </c>
      <c r="J91" s="204">
        <v>42093</v>
      </c>
      <c r="K91" s="149">
        <f t="shared" si="5"/>
        <v>6</v>
      </c>
      <c r="L91" s="196">
        <v>10</v>
      </c>
      <c r="M91" s="181">
        <f t="shared" si="6"/>
        <v>1</v>
      </c>
      <c r="N91" s="177">
        <f t="shared" si="7"/>
        <v>6</v>
      </c>
      <c r="O91" s="177">
        <f t="shared" si="8"/>
        <v>6</v>
      </c>
      <c r="P91" s="177">
        <f t="shared" si="9"/>
        <v>6</v>
      </c>
      <c r="Q91" s="802"/>
      <c r="R91" s="802"/>
      <c r="S91" s="195"/>
      <c r="T91" s="814" t="s">
        <v>524</v>
      </c>
      <c r="U91" s="194" t="s">
        <v>523</v>
      </c>
      <c r="V91" s="817"/>
      <c r="W91" s="817"/>
    </row>
    <row r="92" spans="1:23" ht="218.25" customHeight="1" thickBot="1" x14ac:dyDescent="0.25">
      <c r="A92" s="630">
        <v>82</v>
      </c>
      <c r="B92" s="199" t="s">
        <v>522</v>
      </c>
      <c r="C92" s="199" t="s">
        <v>515</v>
      </c>
      <c r="D92" s="206" t="s">
        <v>514</v>
      </c>
      <c r="E92" s="252">
        <v>82</v>
      </c>
      <c r="F92" s="199" t="s">
        <v>513</v>
      </c>
      <c r="G92" s="199" t="s">
        <v>512</v>
      </c>
      <c r="H92" s="205">
        <v>1</v>
      </c>
      <c r="I92" s="204">
        <v>42051</v>
      </c>
      <c r="J92" s="204">
        <v>42093</v>
      </c>
      <c r="K92" s="149">
        <f t="shared" si="5"/>
        <v>6</v>
      </c>
      <c r="L92" s="196">
        <v>1</v>
      </c>
      <c r="M92" s="181">
        <f t="shared" si="6"/>
        <v>1</v>
      </c>
      <c r="N92" s="177">
        <f t="shared" si="7"/>
        <v>6</v>
      </c>
      <c r="O92" s="177">
        <f t="shared" si="8"/>
        <v>6</v>
      </c>
      <c r="P92" s="177">
        <f t="shared" si="9"/>
        <v>6</v>
      </c>
      <c r="Q92" s="802"/>
      <c r="R92" s="802"/>
      <c r="S92" s="195"/>
      <c r="T92" s="814" t="s">
        <v>521</v>
      </c>
      <c r="U92" s="194" t="s">
        <v>517</v>
      </c>
      <c r="V92" s="817"/>
      <c r="W92" s="817"/>
    </row>
    <row r="93" spans="1:23" ht="218.25" customHeight="1" thickBot="1" x14ac:dyDescent="0.25">
      <c r="A93" s="630">
        <v>83</v>
      </c>
      <c r="B93" s="199" t="s">
        <v>516</v>
      </c>
      <c r="C93" s="199" t="s">
        <v>515</v>
      </c>
      <c r="D93" s="199" t="s">
        <v>514</v>
      </c>
      <c r="E93" s="201">
        <v>83</v>
      </c>
      <c r="F93" s="199" t="s">
        <v>520</v>
      </c>
      <c r="G93" s="199" t="s">
        <v>519</v>
      </c>
      <c r="H93" s="205">
        <v>10</v>
      </c>
      <c r="I93" s="204">
        <v>42051</v>
      </c>
      <c r="J93" s="204">
        <v>42368</v>
      </c>
      <c r="K93" s="149">
        <f t="shared" si="5"/>
        <v>45.285714285714285</v>
      </c>
      <c r="L93" s="196">
        <v>10</v>
      </c>
      <c r="M93" s="181">
        <f t="shared" si="6"/>
        <v>1</v>
      </c>
      <c r="N93" s="177">
        <f t="shared" si="7"/>
        <v>45.285714285714285</v>
      </c>
      <c r="O93" s="177">
        <f t="shared" si="8"/>
        <v>45.285714285714285</v>
      </c>
      <c r="P93" s="177">
        <f t="shared" si="9"/>
        <v>45.285714285714285</v>
      </c>
      <c r="Q93" s="802"/>
      <c r="R93" s="802"/>
      <c r="S93" s="195"/>
      <c r="T93" s="814" t="s">
        <v>518</v>
      </c>
      <c r="U93" s="194" t="s">
        <v>517</v>
      </c>
      <c r="V93" s="817"/>
      <c r="W93" s="817"/>
    </row>
    <row r="94" spans="1:23" ht="218.25" customHeight="1" thickBot="1" x14ac:dyDescent="0.25">
      <c r="A94" s="630">
        <v>84</v>
      </c>
      <c r="B94" s="199" t="s">
        <v>516</v>
      </c>
      <c r="C94" s="199" t="s">
        <v>515</v>
      </c>
      <c r="D94" s="199" t="s">
        <v>514</v>
      </c>
      <c r="E94" s="201">
        <v>84</v>
      </c>
      <c r="F94" s="199" t="s">
        <v>513</v>
      </c>
      <c r="G94" s="199" t="s">
        <v>512</v>
      </c>
      <c r="H94" s="205">
        <v>1</v>
      </c>
      <c r="I94" s="204">
        <v>42051</v>
      </c>
      <c r="J94" s="204">
        <v>42093</v>
      </c>
      <c r="K94" s="149">
        <f t="shared" si="5"/>
        <v>6</v>
      </c>
      <c r="L94" s="196">
        <v>1</v>
      </c>
      <c r="M94" s="181">
        <f t="shared" si="6"/>
        <v>1</v>
      </c>
      <c r="N94" s="177">
        <f t="shared" si="7"/>
        <v>6</v>
      </c>
      <c r="O94" s="177">
        <f t="shared" si="8"/>
        <v>6</v>
      </c>
      <c r="P94" s="177">
        <f t="shared" si="9"/>
        <v>6</v>
      </c>
      <c r="Q94" s="802"/>
      <c r="R94" s="802"/>
      <c r="S94" s="195"/>
      <c r="T94" s="814" t="s">
        <v>511</v>
      </c>
      <c r="U94" s="194" t="s">
        <v>507</v>
      </c>
      <c r="V94" s="817"/>
      <c r="W94" s="817"/>
    </row>
    <row r="95" spans="1:23" ht="303" customHeight="1" thickBot="1" x14ac:dyDescent="0.25">
      <c r="A95" s="630">
        <v>85</v>
      </c>
      <c r="B95" s="199" t="s">
        <v>506</v>
      </c>
      <c r="C95" s="199" t="s">
        <v>505</v>
      </c>
      <c r="D95" s="206" t="s">
        <v>504</v>
      </c>
      <c r="E95" s="208">
        <v>85</v>
      </c>
      <c r="F95" s="633" t="s">
        <v>510</v>
      </c>
      <c r="G95" s="206" t="s">
        <v>509</v>
      </c>
      <c r="H95" s="205">
        <v>1</v>
      </c>
      <c r="I95" s="204">
        <v>42051</v>
      </c>
      <c r="J95" s="204">
        <v>42093</v>
      </c>
      <c r="K95" s="149">
        <f t="shared" si="5"/>
        <v>6</v>
      </c>
      <c r="L95" s="196">
        <v>1</v>
      </c>
      <c r="M95" s="181">
        <f t="shared" si="6"/>
        <v>1</v>
      </c>
      <c r="N95" s="177">
        <f t="shared" si="7"/>
        <v>6</v>
      </c>
      <c r="O95" s="177">
        <f t="shared" si="8"/>
        <v>6</v>
      </c>
      <c r="P95" s="177">
        <f t="shared" si="9"/>
        <v>6</v>
      </c>
      <c r="Q95" s="802"/>
      <c r="R95" s="802"/>
      <c r="S95" s="195"/>
      <c r="T95" s="814" t="s">
        <v>508</v>
      </c>
      <c r="U95" s="640" t="s">
        <v>507</v>
      </c>
      <c r="V95" s="817"/>
      <c r="W95" s="817"/>
    </row>
    <row r="96" spans="1:23" ht="188.25" customHeight="1" thickBot="1" x14ac:dyDescent="0.25">
      <c r="A96" s="630">
        <v>86</v>
      </c>
      <c r="B96" s="199" t="s">
        <v>506</v>
      </c>
      <c r="C96" s="199" t="s">
        <v>505</v>
      </c>
      <c r="D96" s="206" t="s">
        <v>504</v>
      </c>
      <c r="E96" s="208">
        <v>86</v>
      </c>
      <c r="F96" s="633" t="s">
        <v>503</v>
      </c>
      <c r="G96" s="206" t="s">
        <v>502</v>
      </c>
      <c r="H96" s="205">
        <v>4</v>
      </c>
      <c r="I96" s="204">
        <v>42051</v>
      </c>
      <c r="J96" s="204">
        <v>42093</v>
      </c>
      <c r="K96" s="149">
        <f t="shared" si="5"/>
        <v>6</v>
      </c>
      <c r="L96" s="196">
        <v>4</v>
      </c>
      <c r="M96" s="181">
        <f t="shared" si="6"/>
        <v>1</v>
      </c>
      <c r="N96" s="177">
        <f t="shared" si="7"/>
        <v>6</v>
      </c>
      <c r="O96" s="177">
        <f t="shared" si="8"/>
        <v>6</v>
      </c>
      <c r="P96" s="177">
        <f t="shared" si="9"/>
        <v>6</v>
      </c>
      <c r="Q96" s="802"/>
      <c r="R96" s="802"/>
      <c r="S96" s="195"/>
      <c r="T96" s="251" t="s">
        <v>501</v>
      </c>
      <c r="U96" s="640" t="s">
        <v>495</v>
      </c>
      <c r="V96" s="819" t="s">
        <v>1668</v>
      </c>
      <c r="W96" s="817" t="s">
        <v>1669</v>
      </c>
    </row>
    <row r="97" spans="1:23" ht="218.25" customHeight="1" thickBot="1" x14ac:dyDescent="0.25">
      <c r="A97" s="630">
        <v>87</v>
      </c>
      <c r="B97" s="199" t="s">
        <v>500</v>
      </c>
      <c r="C97" s="199" t="s">
        <v>499</v>
      </c>
      <c r="D97" s="206" t="s">
        <v>492</v>
      </c>
      <c r="E97" s="208">
        <v>87</v>
      </c>
      <c r="F97" s="206" t="s">
        <v>498</v>
      </c>
      <c r="G97" s="206" t="s">
        <v>497</v>
      </c>
      <c r="H97" s="205">
        <v>1</v>
      </c>
      <c r="I97" s="204">
        <v>42051</v>
      </c>
      <c r="J97" s="204">
        <v>42063</v>
      </c>
      <c r="K97" s="149">
        <f t="shared" si="5"/>
        <v>1.7142857142857142</v>
      </c>
      <c r="L97" s="196">
        <v>1</v>
      </c>
      <c r="M97" s="181">
        <f t="shared" si="6"/>
        <v>1</v>
      </c>
      <c r="N97" s="177">
        <f t="shared" si="7"/>
        <v>1.7142857142857142</v>
      </c>
      <c r="O97" s="177">
        <f t="shared" si="8"/>
        <v>1.7142857142857142</v>
      </c>
      <c r="P97" s="177">
        <f t="shared" si="9"/>
        <v>1.7142857142857142</v>
      </c>
      <c r="Q97" s="802"/>
      <c r="R97" s="802"/>
      <c r="S97" s="195"/>
      <c r="T97" s="814" t="s">
        <v>496</v>
      </c>
      <c r="U97" s="203" t="s">
        <v>495</v>
      </c>
      <c r="V97" s="817"/>
      <c r="W97" s="817"/>
    </row>
    <row r="98" spans="1:23" ht="218.25" customHeight="1" thickBot="1" x14ac:dyDescent="0.25">
      <c r="A98" s="630">
        <v>88</v>
      </c>
      <c r="B98" s="199" t="s">
        <v>494</v>
      </c>
      <c r="C98" s="199" t="s">
        <v>493</v>
      </c>
      <c r="D98" s="206" t="s">
        <v>492</v>
      </c>
      <c r="E98" s="208">
        <v>88</v>
      </c>
      <c r="F98" s="206" t="s">
        <v>491</v>
      </c>
      <c r="G98" s="206" t="s">
        <v>490</v>
      </c>
      <c r="H98" s="205">
        <v>1</v>
      </c>
      <c r="I98" s="204">
        <v>42051</v>
      </c>
      <c r="J98" s="204">
        <v>42063</v>
      </c>
      <c r="K98" s="149">
        <f t="shared" si="5"/>
        <v>1.7142857142857142</v>
      </c>
      <c r="L98" s="196">
        <v>1</v>
      </c>
      <c r="M98" s="181">
        <f t="shared" si="6"/>
        <v>1</v>
      </c>
      <c r="N98" s="177">
        <f t="shared" si="7"/>
        <v>1.7142857142857142</v>
      </c>
      <c r="O98" s="177">
        <f t="shared" si="8"/>
        <v>1.7142857142857142</v>
      </c>
      <c r="P98" s="177">
        <f t="shared" si="9"/>
        <v>1.7142857142857142</v>
      </c>
      <c r="Q98" s="802"/>
      <c r="R98" s="802"/>
      <c r="S98" s="195"/>
      <c r="T98" s="814" t="s">
        <v>489</v>
      </c>
      <c r="U98" s="203" t="s">
        <v>488</v>
      </c>
      <c r="V98" s="817"/>
      <c r="W98" s="817"/>
    </row>
    <row r="99" spans="1:23" ht="126" customHeight="1" thickBot="1" x14ac:dyDescent="0.25">
      <c r="A99" s="818">
        <v>89</v>
      </c>
      <c r="B99" s="199" t="s">
        <v>487</v>
      </c>
      <c r="C99" s="199" t="s">
        <v>481</v>
      </c>
      <c r="D99" s="206" t="s">
        <v>350</v>
      </c>
      <c r="E99" s="208">
        <v>89</v>
      </c>
      <c r="F99" s="206" t="s">
        <v>486</v>
      </c>
      <c r="G99" s="206" t="s">
        <v>485</v>
      </c>
      <c r="H99" s="205">
        <v>1</v>
      </c>
      <c r="I99" s="204">
        <v>42051</v>
      </c>
      <c r="J99" s="204">
        <v>42170</v>
      </c>
      <c r="K99" s="149">
        <f t="shared" si="5"/>
        <v>17</v>
      </c>
      <c r="L99" s="196">
        <v>1</v>
      </c>
      <c r="M99" s="181">
        <f t="shared" si="6"/>
        <v>1</v>
      </c>
      <c r="N99" s="177">
        <f t="shared" si="7"/>
        <v>17</v>
      </c>
      <c r="O99" s="177">
        <f t="shared" si="8"/>
        <v>17</v>
      </c>
      <c r="P99" s="177">
        <f t="shared" si="9"/>
        <v>17</v>
      </c>
      <c r="Q99" s="802"/>
      <c r="R99" s="802"/>
      <c r="S99" s="195"/>
      <c r="T99" s="814" t="s">
        <v>484</v>
      </c>
      <c r="U99" s="203" t="s">
        <v>483</v>
      </c>
      <c r="V99" s="817"/>
      <c r="W99" s="817"/>
    </row>
    <row r="100" spans="1:23" ht="126" customHeight="1" thickBot="1" x14ac:dyDescent="0.25">
      <c r="A100" s="818">
        <v>90</v>
      </c>
      <c r="B100" s="199" t="s">
        <v>482</v>
      </c>
      <c r="C100" s="199" t="s">
        <v>481</v>
      </c>
      <c r="D100" s="206" t="s">
        <v>350</v>
      </c>
      <c r="E100" s="208">
        <v>90</v>
      </c>
      <c r="F100" s="633" t="s">
        <v>480</v>
      </c>
      <c r="G100" s="206" t="s">
        <v>479</v>
      </c>
      <c r="H100" s="205">
        <v>1</v>
      </c>
      <c r="I100" s="204">
        <v>42051</v>
      </c>
      <c r="J100" s="204">
        <v>42124</v>
      </c>
      <c r="K100" s="149">
        <f t="shared" si="5"/>
        <v>10.428571428571429</v>
      </c>
      <c r="L100" s="196">
        <v>1</v>
      </c>
      <c r="M100" s="181">
        <f t="shared" si="6"/>
        <v>1</v>
      </c>
      <c r="N100" s="177">
        <f t="shared" si="7"/>
        <v>10.428571428571429</v>
      </c>
      <c r="O100" s="177">
        <f t="shared" si="8"/>
        <v>10.428571428571429</v>
      </c>
      <c r="P100" s="177">
        <f t="shared" si="9"/>
        <v>10.428571428571429</v>
      </c>
      <c r="Q100" s="802"/>
      <c r="R100" s="802"/>
      <c r="S100" s="195"/>
      <c r="T100" s="814" t="s">
        <v>478</v>
      </c>
      <c r="U100" s="640" t="s">
        <v>452</v>
      </c>
      <c r="V100" s="817"/>
      <c r="W100" s="817"/>
    </row>
    <row r="101" spans="1:23" ht="129" customHeight="1" thickBot="1" x14ac:dyDescent="0.25">
      <c r="A101" s="818">
        <v>91</v>
      </c>
      <c r="B101" s="199" t="s">
        <v>477</v>
      </c>
      <c r="C101" s="199" t="s">
        <v>472</v>
      </c>
      <c r="D101" s="250" t="s">
        <v>476</v>
      </c>
      <c r="E101" s="208">
        <v>91</v>
      </c>
      <c r="F101" s="206" t="s">
        <v>475</v>
      </c>
      <c r="G101" s="206" t="s">
        <v>474</v>
      </c>
      <c r="H101" s="205">
        <v>1</v>
      </c>
      <c r="I101" s="204">
        <v>42051</v>
      </c>
      <c r="J101" s="204">
        <v>42124</v>
      </c>
      <c r="K101" s="149">
        <f t="shared" si="5"/>
        <v>10.428571428571429</v>
      </c>
      <c r="L101" s="196">
        <v>1</v>
      </c>
      <c r="M101" s="181">
        <f t="shared" si="6"/>
        <v>1</v>
      </c>
      <c r="N101" s="177">
        <f t="shared" si="7"/>
        <v>10.428571428571429</v>
      </c>
      <c r="O101" s="177">
        <f t="shared" si="8"/>
        <v>10.428571428571429</v>
      </c>
      <c r="P101" s="177">
        <f t="shared" si="9"/>
        <v>10.428571428571429</v>
      </c>
      <c r="Q101" s="802"/>
      <c r="R101" s="802"/>
      <c r="S101" s="195"/>
      <c r="T101" s="814"/>
      <c r="U101" s="203" t="s">
        <v>452</v>
      </c>
      <c r="V101" s="817"/>
      <c r="W101" s="817"/>
    </row>
    <row r="102" spans="1:23" ht="252" customHeight="1" thickBot="1" x14ac:dyDescent="0.25">
      <c r="A102" s="818">
        <v>92</v>
      </c>
      <c r="B102" s="249" t="s">
        <v>473</v>
      </c>
      <c r="C102" s="199" t="s">
        <v>472</v>
      </c>
      <c r="D102" s="206" t="s">
        <v>350</v>
      </c>
      <c r="E102" s="208">
        <v>92</v>
      </c>
      <c r="F102" s="206" t="s">
        <v>471</v>
      </c>
      <c r="G102" s="206" t="s">
        <v>470</v>
      </c>
      <c r="H102" s="205">
        <v>1</v>
      </c>
      <c r="I102" s="204">
        <v>42051</v>
      </c>
      <c r="J102" s="204">
        <v>42124</v>
      </c>
      <c r="K102" s="149">
        <f t="shared" si="5"/>
        <v>10.428571428571429</v>
      </c>
      <c r="L102" s="196">
        <v>1</v>
      </c>
      <c r="M102" s="181">
        <f t="shared" si="6"/>
        <v>1</v>
      </c>
      <c r="N102" s="177">
        <f t="shared" si="7"/>
        <v>10.428571428571429</v>
      </c>
      <c r="O102" s="177">
        <f t="shared" si="8"/>
        <v>10.428571428571429</v>
      </c>
      <c r="P102" s="177">
        <f t="shared" si="9"/>
        <v>10.428571428571429</v>
      </c>
      <c r="Q102" s="802"/>
      <c r="R102" s="802"/>
      <c r="S102" s="195"/>
      <c r="T102" s="248" t="s">
        <v>469</v>
      </c>
      <c r="U102" s="203" t="s">
        <v>452</v>
      </c>
      <c r="V102" s="817"/>
      <c r="W102" s="817"/>
    </row>
    <row r="103" spans="1:23" ht="375.75" customHeight="1" thickBot="1" x14ac:dyDescent="0.25">
      <c r="A103" s="818">
        <v>93</v>
      </c>
      <c r="B103" s="249" t="s">
        <v>465</v>
      </c>
      <c r="C103" s="199" t="s">
        <v>464</v>
      </c>
      <c r="D103" s="206" t="s">
        <v>350</v>
      </c>
      <c r="E103" s="208">
        <v>93</v>
      </c>
      <c r="F103" s="206" t="s">
        <v>458</v>
      </c>
      <c r="G103" s="206" t="s">
        <v>468</v>
      </c>
      <c r="H103" s="205">
        <v>100</v>
      </c>
      <c r="I103" s="204">
        <v>42051</v>
      </c>
      <c r="J103" s="204">
        <v>42368</v>
      </c>
      <c r="K103" s="149">
        <f t="shared" si="5"/>
        <v>45.285714285714285</v>
      </c>
      <c r="L103" s="196">
        <v>96</v>
      </c>
      <c r="M103" s="181">
        <f t="shared" si="6"/>
        <v>0.96</v>
      </c>
      <c r="N103" s="177">
        <f t="shared" si="7"/>
        <v>43.474285714285713</v>
      </c>
      <c r="O103" s="177">
        <f t="shared" si="8"/>
        <v>43.474285714285713</v>
      </c>
      <c r="P103" s="177">
        <f t="shared" si="9"/>
        <v>45.285714285714285</v>
      </c>
      <c r="Q103" s="802"/>
      <c r="R103" s="802"/>
      <c r="S103" s="195"/>
      <c r="T103" s="820" t="s">
        <v>1909</v>
      </c>
      <c r="U103" s="203" t="s">
        <v>452</v>
      </c>
      <c r="V103" s="817"/>
      <c r="W103" s="817"/>
    </row>
    <row r="104" spans="1:23" ht="375" customHeight="1" thickBot="1" x14ac:dyDescent="0.25">
      <c r="A104" s="590">
        <v>94</v>
      </c>
      <c r="B104" s="202" t="s">
        <v>465</v>
      </c>
      <c r="C104" s="202" t="s">
        <v>464</v>
      </c>
      <c r="D104" s="217" t="s">
        <v>350</v>
      </c>
      <c r="E104" s="591">
        <v>94</v>
      </c>
      <c r="F104" s="636" t="s">
        <v>467</v>
      </c>
      <c r="G104" s="217" t="s">
        <v>466</v>
      </c>
      <c r="H104" s="593">
        <v>100</v>
      </c>
      <c r="I104" s="594">
        <v>42051</v>
      </c>
      <c r="J104" s="594">
        <v>42368</v>
      </c>
      <c r="K104" s="595">
        <f t="shared" si="5"/>
        <v>45.285714285714285</v>
      </c>
      <c r="L104" s="596">
        <v>60</v>
      </c>
      <c r="M104" s="597">
        <v>0.6</v>
      </c>
      <c r="N104" s="177">
        <f t="shared" si="7"/>
        <v>27.171428571428571</v>
      </c>
      <c r="O104" s="177">
        <f t="shared" si="8"/>
        <v>27.171428571428571</v>
      </c>
      <c r="P104" s="177">
        <f t="shared" si="9"/>
        <v>45.285714285714285</v>
      </c>
      <c r="Q104" s="802"/>
      <c r="R104" s="802"/>
      <c r="S104" s="195"/>
      <c r="T104" s="820" t="s">
        <v>1899</v>
      </c>
      <c r="U104" s="640" t="s">
        <v>452</v>
      </c>
      <c r="V104" s="823"/>
      <c r="W104" s="817"/>
    </row>
    <row r="105" spans="1:23" ht="370.5" customHeight="1" thickBot="1" x14ac:dyDescent="0.25">
      <c r="A105" s="590">
        <v>95</v>
      </c>
      <c r="B105" s="202" t="s">
        <v>1539</v>
      </c>
      <c r="C105" s="202" t="s">
        <v>464</v>
      </c>
      <c r="D105" s="217" t="s">
        <v>350</v>
      </c>
      <c r="E105" s="591">
        <v>95</v>
      </c>
      <c r="F105" s="636" t="s">
        <v>463</v>
      </c>
      <c r="G105" s="217" t="s">
        <v>461</v>
      </c>
      <c r="H105" s="593">
        <v>100</v>
      </c>
      <c r="I105" s="594">
        <v>42051</v>
      </c>
      <c r="J105" s="594">
        <v>42368</v>
      </c>
      <c r="K105" s="595">
        <f t="shared" si="5"/>
        <v>45.285714285714285</v>
      </c>
      <c r="L105" s="596">
        <v>50</v>
      </c>
      <c r="M105" s="597">
        <f t="shared" ref="M105:M140" si="10">IF(L105/H105&gt;1,1,+L105/H105)</f>
        <v>0.5</v>
      </c>
      <c r="N105" s="177">
        <f t="shared" si="7"/>
        <v>22.642857142857142</v>
      </c>
      <c r="O105" s="177">
        <f t="shared" si="8"/>
        <v>22.642857142857142</v>
      </c>
      <c r="P105" s="177">
        <f t="shared" si="9"/>
        <v>45.285714285714285</v>
      </c>
      <c r="Q105" s="802"/>
      <c r="R105" s="802"/>
      <c r="S105" s="195"/>
      <c r="T105" s="820" t="s">
        <v>1900</v>
      </c>
      <c r="U105" s="640" t="s">
        <v>452</v>
      </c>
      <c r="V105" s="642" t="s">
        <v>1901</v>
      </c>
      <c r="W105" s="817" t="s">
        <v>1670</v>
      </c>
    </row>
    <row r="106" spans="1:23" ht="350.45" customHeight="1" thickBot="1" x14ac:dyDescent="0.25">
      <c r="A106" s="590">
        <v>96</v>
      </c>
      <c r="B106" s="202" t="s">
        <v>462</v>
      </c>
      <c r="C106" s="202" t="s">
        <v>459</v>
      </c>
      <c r="D106" s="217" t="s">
        <v>397</v>
      </c>
      <c r="E106" s="591">
        <v>96</v>
      </c>
      <c r="F106" s="592" t="s">
        <v>458</v>
      </c>
      <c r="G106" s="217" t="s">
        <v>461</v>
      </c>
      <c r="H106" s="593">
        <v>100</v>
      </c>
      <c r="I106" s="594">
        <v>42051</v>
      </c>
      <c r="J106" s="594">
        <v>42368</v>
      </c>
      <c r="K106" s="595">
        <f t="shared" si="5"/>
        <v>45.285714285714285</v>
      </c>
      <c r="L106" s="596">
        <v>60</v>
      </c>
      <c r="M106" s="597">
        <f t="shared" si="10"/>
        <v>0.6</v>
      </c>
      <c r="N106" s="177">
        <f t="shared" si="7"/>
        <v>27.171428571428571</v>
      </c>
      <c r="O106" s="177">
        <f t="shared" si="8"/>
        <v>27.171428571428571</v>
      </c>
      <c r="P106" s="177">
        <f t="shared" si="9"/>
        <v>45.285714285714285</v>
      </c>
      <c r="Q106" s="802"/>
      <c r="R106" s="802"/>
      <c r="S106" s="195"/>
      <c r="T106" s="820" t="s">
        <v>1902</v>
      </c>
      <c r="U106" s="224" t="s">
        <v>452</v>
      </c>
      <c r="V106" s="641"/>
      <c r="W106" s="817"/>
    </row>
    <row r="107" spans="1:23" ht="272.25" customHeight="1" thickBot="1" x14ac:dyDescent="0.25">
      <c r="A107" s="590">
        <v>97</v>
      </c>
      <c r="B107" s="202" t="s">
        <v>460</v>
      </c>
      <c r="C107" s="202" t="s">
        <v>459</v>
      </c>
      <c r="D107" s="217" t="s">
        <v>397</v>
      </c>
      <c r="E107" s="591">
        <v>97</v>
      </c>
      <c r="F107" s="592" t="s">
        <v>458</v>
      </c>
      <c r="G107" s="217" t="s">
        <v>457</v>
      </c>
      <c r="H107" s="593">
        <v>100</v>
      </c>
      <c r="I107" s="594">
        <v>42051</v>
      </c>
      <c r="J107" s="594">
        <v>42368</v>
      </c>
      <c r="K107" s="595">
        <f t="shared" si="5"/>
        <v>45.285714285714285</v>
      </c>
      <c r="L107" s="596">
        <v>80</v>
      </c>
      <c r="M107" s="597">
        <f t="shared" si="10"/>
        <v>0.8</v>
      </c>
      <c r="N107" s="177">
        <f t="shared" si="7"/>
        <v>36.228571428571428</v>
      </c>
      <c r="O107" s="177">
        <f t="shared" si="8"/>
        <v>36.228571428571428</v>
      </c>
      <c r="P107" s="177">
        <f t="shared" si="9"/>
        <v>45.285714285714285</v>
      </c>
      <c r="Q107" s="802"/>
      <c r="R107" s="802"/>
      <c r="S107" s="195"/>
      <c r="T107" s="820" t="s">
        <v>1903</v>
      </c>
      <c r="U107" s="224" t="s">
        <v>452</v>
      </c>
      <c r="V107" s="641"/>
      <c r="W107" s="817"/>
    </row>
    <row r="108" spans="1:23" ht="277.5" customHeight="1" thickBot="1" x14ac:dyDescent="0.25">
      <c r="A108" s="818">
        <v>98</v>
      </c>
      <c r="B108" s="220" t="s">
        <v>456</v>
      </c>
      <c r="C108" s="220" t="s">
        <v>447</v>
      </c>
      <c r="D108" s="247" t="s">
        <v>397</v>
      </c>
      <c r="E108" s="245">
        <v>98</v>
      </c>
      <c r="F108" s="637" t="s">
        <v>455</v>
      </c>
      <c r="G108" s="247" t="s">
        <v>454</v>
      </c>
      <c r="H108" s="219">
        <v>1</v>
      </c>
      <c r="I108" s="218">
        <v>42051</v>
      </c>
      <c r="J108" s="218">
        <v>42124</v>
      </c>
      <c r="K108" s="149">
        <f t="shared" si="5"/>
        <v>10.428571428571429</v>
      </c>
      <c r="L108" s="196">
        <v>1</v>
      </c>
      <c r="M108" s="181">
        <f t="shared" si="10"/>
        <v>1</v>
      </c>
      <c r="N108" s="177">
        <f t="shared" si="7"/>
        <v>10.428571428571429</v>
      </c>
      <c r="O108" s="177">
        <f t="shared" si="8"/>
        <v>10.428571428571429</v>
      </c>
      <c r="P108" s="177">
        <f t="shared" si="9"/>
        <v>10.428571428571429</v>
      </c>
      <c r="Q108" s="802"/>
      <c r="R108" s="802"/>
      <c r="S108" s="195"/>
      <c r="T108" s="814" t="s">
        <v>453</v>
      </c>
      <c r="U108" s="640" t="s">
        <v>452</v>
      </c>
      <c r="V108" s="644" t="s">
        <v>1906</v>
      </c>
      <c r="W108" s="817"/>
    </row>
    <row r="109" spans="1:23" ht="277.5" customHeight="1" thickBot="1" x14ac:dyDescent="0.25">
      <c r="A109" s="818">
        <v>99</v>
      </c>
      <c r="B109" s="206" t="s">
        <v>448</v>
      </c>
      <c r="C109" s="206" t="s">
        <v>447</v>
      </c>
      <c r="D109" s="206" t="s">
        <v>397</v>
      </c>
      <c r="E109" s="208">
        <v>99</v>
      </c>
      <c r="F109" s="206" t="s">
        <v>451</v>
      </c>
      <c r="G109" s="206" t="s">
        <v>450</v>
      </c>
      <c r="H109" s="216">
        <v>1</v>
      </c>
      <c r="I109" s="215">
        <v>42051</v>
      </c>
      <c r="J109" s="215">
        <v>42093</v>
      </c>
      <c r="K109" s="149">
        <f t="shared" si="5"/>
        <v>6</v>
      </c>
      <c r="L109" s="196">
        <v>1</v>
      </c>
      <c r="M109" s="181">
        <f t="shared" si="10"/>
        <v>1</v>
      </c>
      <c r="N109" s="177">
        <f t="shared" si="7"/>
        <v>6</v>
      </c>
      <c r="O109" s="177">
        <f t="shared" si="8"/>
        <v>6</v>
      </c>
      <c r="P109" s="177">
        <f t="shared" si="9"/>
        <v>6</v>
      </c>
      <c r="Q109" s="802"/>
      <c r="R109" s="802"/>
      <c r="S109" s="195"/>
      <c r="T109" s="814" t="s">
        <v>449</v>
      </c>
      <c r="U109" s="194" t="s">
        <v>440</v>
      </c>
      <c r="V109" s="817"/>
      <c r="W109" s="817"/>
    </row>
    <row r="110" spans="1:23" ht="277.5" customHeight="1" thickBot="1" x14ac:dyDescent="0.25">
      <c r="A110" s="818">
        <v>100</v>
      </c>
      <c r="B110" s="213" t="s">
        <v>448</v>
      </c>
      <c r="C110" s="213" t="s">
        <v>447</v>
      </c>
      <c r="D110" s="211" t="s">
        <v>397</v>
      </c>
      <c r="E110" s="212">
        <v>100</v>
      </c>
      <c r="F110" s="211" t="s">
        <v>446</v>
      </c>
      <c r="G110" s="211" t="s">
        <v>445</v>
      </c>
      <c r="H110" s="210">
        <v>1</v>
      </c>
      <c r="I110" s="209">
        <v>42051</v>
      </c>
      <c r="J110" s="209">
        <v>42093</v>
      </c>
      <c r="K110" s="149">
        <f t="shared" si="5"/>
        <v>6</v>
      </c>
      <c r="L110" s="196">
        <v>1</v>
      </c>
      <c r="M110" s="181">
        <f t="shared" si="10"/>
        <v>1</v>
      </c>
      <c r="N110" s="177">
        <f t="shared" si="7"/>
        <v>6</v>
      </c>
      <c r="O110" s="177">
        <f t="shared" si="8"/>
        <v>6</v>
      </c>
      <c r="P110" s="177">
        <f t="shared" si="9"/>
        <v>6</v>
      </c>
      <c r="Q110" s="802"/>
      <c r="R110" s="802"/>
      <c r="S110" s="195"/>
      <c r="T110" s="814" t="s">
        <v>444</v>
      </c>
      <c r="U110" s="194" t="s">
        <v>440</v>
      </c>
      <c r="V110" s="817"/>
      <c r="W110" s="817"/>
    </row>
    <row r="111" spans="1:23" ht="356.25" customHeight="1" thickBot="1" x14ac:dyDescent="0.25">
      <c r="A111" s="818">
        <v>101</v>
      </c>
      <c r="B111" s="200" t="s">
        <v>439</v>
      </c>
      <c r="C111" s="200" t="s">
        <v>438</v>
      </c>
      <c r="D111" s="228" t="s">
        <v>397</v>
      </c>
      <c r="E111" s="208">
        <v>101</v>
      </c>
      <c r="F111" s="207" t="s">
        <v>443</v>
      </c>
      <c r="G111" s="228" t="s">
        <v>442</v>
      </c>
      <c r="H111" s="227">
        <v>1</v>
      </c>
      <c r="I111" s="226">
        <v>42051</v>
      </c>
      <c r="J111" s="226">
        <v>42093</v>
      </c>
      <c r="K111" s="149">
        <f t="shared" si="5"/>
        <v>6</v>
      </c>
      <c r="L111" s="196">
        <v>1</v>
      </c>
      <c r="M111" s="181">
        <f t="shared" si="10"/>
        <v>1</v>
      </c>
      <c r="N111" s="177">
        <f t="shared" si="7"/>
        <v>6</v>
      </c>
      <c r="O111" s="177">
        <f t="shared" si="8"/>
        <v>6</v>
      </c>
      <c r="P111" s="177">
        <f t="shared" si="9"/>
        <v>6</v>
      </c>
      <c r="Q111" s="802"/>
      <c r="R111" s="802"/>
      <c r="S111" s="195"/>
      <c r="T111" s="814" t="s">
        <v>441</v>
      </c>
      <c r="U111" s="224" t="s">
        <v>440</v>
      </c>
      <c r="V111" s="817"/>
      <c r="W111" s="817"/>
    </row>
    <row r="112" spans="1:23" ht="277.5" customHeight="1" thickBot="1" x14ac:dyDescent="0.25">
      <c r="A112" s="818">
        <v>102</v>
      </c>
      <c r="B112" s="200" t="s">
        <v>439</v>
      </c>
      <c r="C112" s="200" t="s">
        <v>438</v>
      </c>
      <c r="D112" s="228" t="s">
        <v>397</v>
      </c>
      <c r="E112" s="208">
        <v>102</v>
      </c>
      <c r="F112" s="228" t="s">
        <v>437</v>
      </c>
      <c r="G112" s="228" t="s">
        <v>436</v>
      </c>
      <c r="H112" s="227">
        <v>10</v>
      </c>
      <c r="I112" s="226">
        <v>42051</v>
      </c>
      <c r="J112" s="226">
        <v>42368</v>
      </c>
      <c r="K112" s="149">
        <f t="shared" si="5"/>
        <v>45.285714285714285</v>
      </c>
      <c r="L112" s="196">
        <v>10</v>
      </c>
      <c r="M112" s="181">
        <f t="shared" si="10"/>
        <v>1</v>
      </c>
      <c r="N112" s="177">
        <f t="shared" si="7"/>
        <v>45.285714285714285</v>
      </c>
      <c r="O112" s="177">
        <f t="shared" si="8"/>
        <v>45.285714285714285</v>
      </c>
      <c r="P112" s="177">
        <f t="shared" si="9"/>
        <v>45.285714285714285</v>
      </c>
      <c r="Q112" s="802"/>
      <c r="R112" s="802"/>
      <c r="S112" s="195"/>
      <c r="T112" s="814" t="s">
        <v>435</v>
      </c>
      <c r="U112" s="203" t="s">
        <v>429</v>
      </c>
      <c r="V112" s="817"/>
      <c r="W112" s="817"/>
    </row>
    <row r="113" spans="1:23" ht="277.5" customHeight="1" thickBot="1" x14ac:dyDescent="0.25">
      <c r="A113" s="818">
        <v>103</v>
      </c>
      <c r="B113" s="200" t="s">
        <v>434</v>
      </c>
      <c r="C113" s="200" t="s">
        <v>433</v>
      </c>
      <c r="D113" s="228" t="s">
        <v>397</v>
      </c>
      <c r="E113" s="208">
        <v>103</v>
      </c>
      <c r="F113" s="228" t="s">
        <v>432</v>
      </c>
      <c r="G113" s="228" t="s">
        <v>431</v>
      </c>
      <c r="H113" s="227">
        <v>10</v>
      </c>
      <c r="I113" s="226">
        <v>42051</v>
      </c>
      <c r="J113" s="226">
        <v>42368</v>
      </c>
      <c r="K113" s="149">
        <f t="shared" si="5"/>
        <v>45.285714285714285</v>
      </c>
      <c r="L113" s="196">
        <v>10</v>
      </c>
      <c r="M113" s="181">
        <f t="shared" si="10"/>
        <v>1</v>
      </c>
      <c r="N113" s="177">
        <f t="shared" si="7"/>
        <v>45.285714285714285</v>
      </c>
      <c r="O113" s="177">
        <f t="shared" si="8"/>
        <v>45.285714285714285</v>
      </c>
      <c r="P113" s="177">
        <f t="shared" si="9"/>
        <v>45.285714285714285</v>
      </c>
      <c r="Q113" s="802"/>
      <c r="R113" s="802"/>
      <c r="S113" s="195"/>
      <c r="T113" s="814" t="s">
        <v>430</v>
      </c>
      <c r="U113" s="203" t="s">
        <v>429</v>
      </c>
      <c r="V113" s="817"/>
      <c r="W113" s="817"/>
    </row>
    <row r="114" spans="1:23" ht="277.5" customHeight="1" thickBot="1" x14ac:dyDescent="0.25">
      <c r="A114" s="818">
        <v>104</v>
      </c>
      <c r="B114" s="246" t="s">
        <v>425</v>
      </c>
      <c r="C114" s="246" t="s">
        <v>424</v>
      </c>
      <c r="D114" s="244" t="s">
        <v>418</v>
      </c>
      <c r="E114" s="245">
        <v>104</v>
      </c>
      <c r="F114" s="244" t="s">
        <v>428</v>
      </c>
      <c r="G114" s="244" t="s">
        <v>416</v>
      </c>
      <c r="H114" s="243">
        <v>100</v>
      </c>
      <c r="I114" s="242">
        <v>42051</v>
      </c>
      <c r="J114" s="242">
        <v>42078</v>
      </c>
      <c r="K114" s="149">
        <f t="shared" si="5"/>
        <v>3.8571428571428572</v>
      </c>
      <c r="L114" s="196">
        <v>100</v>
      </c>
      <c r="M114" s="181">
        <f t="shared" si="10"/>
        <v>1</v>
      </c>
      <c r="N114" s="177">
        <f t="shared" si="7"/>
        <v>3.8571428571428572</v>
      </c>
      <c r="O114" s="177">
        <f t="shared" si="8"/>
        <v>3.8571428571428572</v>
      </c>
      <c r="P114" s="177">
        <f t="shared" si="9"/>
        <v>3.8571428571428572</v>
      </c>
      <c r="Q114" s="802"/>
      <c r="R114" s="802"/>
      <c r="S114" s="195"/>
      <c r="T114" s="814" t="s">
        <v>427</v>
      </c>
      <c r="U114" s="203" t="s">
        <v>426</v>
      </c>
      <c r="V114" s="817"/>
      <c r="W114" s="817"/>
    </row>
    <row r="115" spans="1:23" ht="277.5" customHeight="1" thickBot="1" x14ac:dyDescent="0.25">
      <c r="A115" s="818">
        <v>105</v>
      </c>
      <c r="B115" s="228" t="s">
        <v>425</v>
      </c>
      <c r="C115" s="228" t="s">
        <v>424</v>
      </c>
      <c r="D115" s="228" t="s">
        <v>418</v>
      </c>
      <c r="E115" s="208">
        <v>105</v>
      </c>
      <c r="F115" s="228" t="s">
        <v>423</v>
      </c>
      <c r="G115" s="228" t="s">
        <v>422</v>
      </c>
      <c r="H115" s="241">
        <v>1</v>
      </c>
      <c r="I115" s="240">
        <v>42051</v>
      </c>
      <c r="J115" s="240">
        <v>42368</v>
      </c>
      <c r="K115" s="149">
        <f t="shared" si="5"/>
        <v>45.285714285714285</v>
      </c>
      <c r="L115" s="239">
        <v>1</v>
      </c>
      <c r="M115" s="181">
        <f t="shared" si="10"/>
        <v>1</v>
      </c>
      <c r="N115" s="177">
        <f t="shared" si="7"/>
        <v>45.285714285714285</v>
      </c>
      <c r="O115" s="177">
        <f t="shared" si="8"/>
        <v>45.285714285714285</v>
      </c>
      <c r="P115" s="177">
        <f t="shared" si="9"/>
        <v>45.285714285714285</v>
      </c>
      <c r="Q115" s="802"/>
      <c r="R115" s="802"/>
      <c r="S115" s="195"/>
      <c r="T115" s="814" t="s">
        <v>421</v>
      </c>
      <c r="U115" s="203" t="s">
        <v>414</v>
      </c>
      <c r="V115" s="817"/>
      <c r="W115" s="817"/>
    </row>
    <row r="116" spans="1:23" ht="277.5" customHeight="1" thickBot="1" x14ac:dyDescent="0.25">
      <c r="A116" s="818">
        <v>106</v>
      </c>
      <c r="B116" s="238" t="s">
        <v>420</v>
      </c>
      <c r="C116" s="238" t="s">
        <v>419</v>
      </c>
      <c r="D116" s="237" t="s">
        <v>418</v>
      </c>
      <c r="E116" s="212">
        <v>106</v>
      </c>
      <c r="F116" s="237" t="s">
        <v>417</v>
      </c>
      <c r="G116" s="237" t="s">
        <v>416</v>
      </c>
      <c r="H116" s="236">
        <v>100</v>
      </c>
      <c r="I116" s="235">
        <v>42051</v>
      </c>
      <c r="J116" s="235">
        <v>42078</v>
      </c>
      <c r="K116" s="149">
        <f t="shared" si="5"/>
        <v>3.8571428571428572</v>
      </c>
      <c r="L116" s="196">
        <v>100</v>
      </c>
      <c r="M116" s="181">
        <f t="shared" si="10"/>
        <v>1</v>
      </c>
      <c r="N116" s="177">
        <f t="shared" si="7"/>
        <v>3.8571428571428572</v>
      </c>
      <c r="O116" s="177">
        <f t="shared" si="8"/>
        <v>3.8571428571428572</v>
      </c>
      <c r="P116" s="177">
        <f t="shared" si="9"/>
        <v>3.8571428571428572</v>
      </c>
      <c r="Q116" s="802"/>
      <c r="R116" s="802"/>
      <c r="S116" s="195"/>
      <c r="T116" s="814" t="s">
        <v>415</v>
      </c>
      <c r="U116" s="203" t="s">
        <v>414</v>
      </c>
      <c r="V116" s="817"/>
      <c r="W116" s="817"/>
    </row>
    <row r="117" spans="1:23" ht="277.5" customHeight="1" thickBot="1" x14ac:dyDescent="0.25">
      <c r="A117" s="818">
        <v>107</v>
      </c>
      <c r="B117" s="200" t="s">
        <v>413</v>
      </c>
      <c r="C117" s="200" t="s">
        <v>412</v>
      </c>
      <c r="D117" s="200" t="s">
        <v>411</v>
      </c>
      <c r="E117" s="201">
        <v>107</v>
      </c>
      <c r="F117" s="200" t="s">
        <v>410</v>
      </c>
      <c r="G117" s="200" t="s">
        <v>409</v>
      </c>
      <c r="H117" s="227">
        <v>1</v>
      </c>
      <c r="I117" s="226">
        <v>42051</v>
      </c>
      <c r="J117" s="226">
        <v>42078</v>
      </c>
      <c r="K117" s="149">
        <f t="shared" si="5"/>
        <v>3.8571428571428572</v>
      </c>
      <c r="L117" s="196">
        <v>1</v>
      </c>
      <c r="M117" s="181">
        <f t="shared" si="10"/>
        <v>1</v>
      </c>
      <c r="N117" s="177">
        <f t="shared" si="7"/>
        <v>3.8571428571428572</v>
      </c>
      <c r="O117" s="177">
        <f t="shared" si="8"/>
        <v>3.8571428571428572</v>
      </c>
      <c r="P117" s="177">
        <f t="shared" si="9"/>
        <v>3.8571428571428572</v>
      </c>
      <c r="Q117" s="802"/>
      <c r="R117" s="802"/>
      <c r="S117" s="195"/>
      <c r="T117" s="814" t="s">
        <v>408</v>
      </c>
      <c r="U117" s="203" t="s">
        <v>404</v>
      </c>
      <c r="V117" s="817"/>
      <c r="W117" s="817"/>
    </row>
    <row r="118" spans="1:23" ht="277.5" customHeight="1" thickBot="1" x14ac:dyDescent="0.25">
      <c r="A118" s="818">
        <v>108</v>
      </c>
      <c r="B118" s="200" t="s">
        <v>399</v>
      </c>
      <c r="C118" s="200" t="s">
        <v>398</v>
      </c>
      <c r="D118" s="200" t="s">
        <v>397</v>
      </c>
      <c r="E118" s="201">
        <v>108</v>
      </c>
      <c r="F118" s="200" t="s">
        <v>407</v>
      </c>
      <c r="G118" s="200" t="s">
        <v>406</v>
      </c>
      <c r="H118" s="227">
        <v>1</v>
      </c>
      <c r="I118" s="226">
        <v>42051</v>
      </c>
      <c r="J118" s="226">
        <v>42154</v>
      </c>
      <c r="K118" s="149">
        <f t="shared" si="5"/>
        <v>14.714285714285714</v>
      </c>
      <c r="L118" s="196">
        <v>1</v>
      </c>
      <c r="M118" s="181">
        <f t="shared" si="10"/>
        <v>1</v>
      </c>
      <c r="N118" s="177">
        <f t="shared" si="7"/>
        <v>14.714285714285714</v>
      </c>
      <c r="O118" s="177">
        <f t="shared" si="8"/>
        <v>14.714285714285714</v>
      </c>
      <c r="P118" s="177">
        <f t="shared" si="9"/>
        <v>14.714285714285714</v>
      </c>
      <c r="Q118" s="802"/>
      <c r="R118" s="802"/>
      <c r="S118" s="195"/>
      <c r="T118" s="231" t="s">
        <v>405</v>
      </c>
      <c r="U118" s="203" t="s">
        <v>404</v>
      </c>
      <c r="V118" s="817"/>
      <c r="W118" s="817"/>
    </row>
    <row r="119" spans="1:23" ht="399" customHeight="1" thickBot="1" x14ac:dyDescent="0.25">
      <c r="A119" s="818">
        <v>109</v>
      </c>
      <c r="B119" s="200" t="s">
        <v>399</v>
      </c>
      <c r="C119" s="200" t="s">
        <v>398</v>
      </c>
      <c r="D119" s="200" t="s">
        <v>397</v>
      </c>
      <c r="E119" s="201">
        <v>109</v>
      </c>
      <c r="F119" s="200" t="s">
        <v>403</v>
      </c>
      <c r="G119" s="200" t="s">
        <v>402</v>
      </c>
      <c r="H119" s="227">
        <v>100</v>
      </c>
      <c r="I119" s="226">
        <v>42051</v>
      </c>
      <c r="J119" s="226">
        <v>42093</v>
      </c>
      <c r="K119" s="149">
        <f t="shared" si="5"/>
        <v>6</v>
      </c>
      <c r="L119" s="196">
        <v>100</v>
      </c>
      <c r="M119" s="181">
        <f t="shared" si="10"/>
        <v>1</v>
      </c>
      <c r="N119" s="177">
        <f t="shared" si="7"/>
        <v>6</v>
      </c>
      <c r="O119" s="177">
        <f t="shared" si="8"/>
        <v>6</v>
      </c>
      <c r="P119" s="177">
        <f t="shared" si="9"/>
        <v>6</v>
      </c>
      <c r="Q119" s="802"/>
      <c r="R119" s="802"/>
      <c r="S119" s="195"/>
      <c r="T119" s="231" t="s">
        <v>401</v>
      </c>
      <c r="U119" s="203" t="s">
        <v>400</v>
      </c>
      <c r="V119" s="817"/>
      <c r="W119" s="817"/>
    </row>
    <row r="120" spans="1:23" ht="384.75" customHeight="1" thickBot="1" x14ac:dyDescent="0.25">
      <c r="A120" s="818">
        <v>110</v>
      </c>
      <c r="B120" s="229" t="s">
        <v>399</v>
      </c>
      <c r="C120" s="200" t="s">
        <v>398</v>
      </c>
      <c r="D120" s="200" t="s">
        <v>397</v>
      </c>
      <c r="E120" s="201">
        <v>110</v>
      </c>
      <c r="F120" s="631" t="s">
        <v>396</v>
      </c>
      <c r="G120" s="200" t="s">
        <v>395</v>
      </c>
      <c r="H120" s="227">
        <v>1</v>
      </c>
      <c r="I120" s="226">
        <v>42051</v>
      </c>
      <c r="J120" s="226">
        <v>42093</v>
      </c>
      <c r="K120" s="149">
        <f t="shared" si="5"/>
        <v>6</v>
      </c>
      <c r="L120" s="196">
        <v>1</v>
      </c>
      <c r="M120" s="181">
        <f t="shared" si="10"/>
        <v>1</v>
      </c>
      <c r="N120" s="177">
        <f t="shared" si="7"/>
        <v>6</v>
      </c>
      <c r="O120" s="177">
        <f t="shared" si="8"/>
        <v>6</v>
      </c>
      <c r="P120" s="177">
        <f t="shared" si="9"/>
        <v>6</v>
      </c>
      <c r="Q120" s="802"/>
      <c r="R120" s="802"/>
      <c r="S120" s="195"/>
      <c r="T120" s="814" t="s">
        <v>394</v>
      </c>
      <c r="U120" s="640" t="s">
        <v>393</v>
      </c>
      <c r="V120" s="642" t="s">
        <v>1671</v>
      </c>
      <c r="W120" s="817"/>
    </row>
    <row r="121" spans="1:23" ht="409.6" customHeight="1" thickBot="1" x14ac:dyDescent="0.25">
      <c r="A121" s="590">
        <v>111</v>
      </c>
      <c r="B121" s="229" t="s">
        <v>389</v>
      </c>
      <c r="C121" s="229" t="s">
        <v>384</v>
      </c>
      <c r="D121" s="598" t="s">
        <v>373</v>
      </c>
      <c r="E121" s="599">
        <v>111</v>
      </c>
      <c r="F121" s="592" t="s">
        <v>392</v>
      </c>
      <c r="G121" s="600" t="s">
        <v>391</v>
      </c>
      <c r="H121" s="601">
        <v>1</v>
      </c>
      <c r="I121" s="602">
        <v>42051</v>
      </c>
      <c r="J121" s="602">
        <v>42154</v>
      </c>
      <c r="K121" s="595">
        <f t="shared" si="5"/>
        <v>14.714285714285714</v>
      </c>
      <c r="L121" s="596">
        <v>0.7</v>
      </c>
      <c r="M121" s="597">
        <f t="shared" si="10"/>
        <v>0.7</v>
      </c>
      <c r="N121" s="177">
        <f t="shared" si="7"/>
        <v>10.299999999999999</v>
      </c>
      <c r="O121" s="177">
        <f t="shared" si="8"/>
        <v>10.299999999999999</v>
      </c>
      <c r="P121" s="177">
        <f t="shared" si="9"/>
        <v>14.714285714285714</v>
      </c>
      <c r="Q121" s="802"/>
      <c r="R121" s="802"/>
      <c r="S121" s="195"/>
      <c r="T121" s="820" t="s">
        <v>1904</v>
      </c>
      <c r="U121" s="224" t="s">
        <v>390</v>
      </c>
      <c r="V121" s="641"/>
      <c r="W121" s="817"/>
    </row>
    <row r="122" spans="1:23" ht="277.5" customHeight="1" thickBot="1" x14ac:dyDescent="0.25">
      <c r="A122" s="818">
        <v>112</v>
      </c>
      <c r="B122" s="229" t="s">
        <v>389</v>
      </c>
      <c r="C122" s="200" t="s">
        <v>384</v>
      </c>
      <c r="D122" s="234" t="s">
        <v>373</v>
      </c>
      <c r="E122" s="233">
        <v>112</v>
      </c>
      <c r="F122" s="207" t="s">
        <v>388</v>
      </c>
      <c r="G122" s="228" t="s">
        <v>387</v>
      </c>
      <c r="H122" s="227">
        <v>1</v>
      </c>
      <c r="I122" s="226">
        <v>42051</v>
      </c>
      <c r="J122" s="226">
        <v>42093</v>
      </c>
      <c r="K122" s="149">
        <f t="shared" si="5"/>
        <v>6</v>
      </c>
      <c r="L122" s="196">
        <v>1</v>
      </c>
      <c r="M122" s="181">
        <f t="shared" si="10"/>
        <v>1</v>
      </c>
      <c r="N122" s="177">
        <f t="shared" si="7"/>
        <v>6</v>
      </c>
      <c r="O122" s="177">
        <f t="shared" si="8"/>
        <v>6</v>
      </c>
      <c r="P122" s="177">
        <f t="shared" si="9"/>
        <v>6</v>
      </c>
      <c r="Q122" s="802"/>
      <c r="R122" s="802"/>
      <c r="S122" s="195"/>
      <c r="T122" s="814" t="s">
        <v>386</v>
      </c>
      <c r="U122" s="224" t="s">
        <v>381</v>
      </c>
      <c r="V122" s="817"/>
      <c r="W122" s="817"/>
    </row>
    <row r="123" spans="1:23" ht="409.5" customHeight="1" thickBot="1" x14ac:dyDescent="0.25">
      <c r="A123" s="590">
        <v>113</v>
      </c>
      <c r="B123" s="229" t="s">
        <v>385</v>
      </c>
      <c r="C123" s="229" t="s">
        <v>384</v>
      </c>
      <c r="D123" s="598" t="s">
        <v>373</v>
      </c>
      <c r="E123" s="599">
        <v>113</v>
      </c>
      <c r="F123" s="592" t="s">
        <v>383</v>
      </c>
      <c r="G123" s="600" t="s">
        <v>382</v>
      </c>
      <c r="H123" s="601">
        <v>1</v>
      </c>
      <c r="I123" s="602">
        <v>42051</v>
      </c>
      <c r="J123" s="602">
        <v>42368</v>
      </c>
      <c r="K123" s="595">
        <f t="shared" si="5"/>
        <v>45.285714285714285</v>
      </c>
      <c r="L123" s="596">
        <v>0.7</v>
      </c>
      <c r="M123" s="597">
        <f t="shared" si="10"/>
        <v>0.7</v>
      </c>
      <c r="N123" s="177">
        <f t="shared" si="7"/>
        <v>31.699999999999996</v>
      </c>
      <c r="O123" s="177">
        <f t="shared" si="8"/>
        <v>31.699999999999996</v>
      </c>
      <c r="P123" s="177">
        <f t="shared" si="9"/>
        <v>45.285714285714285</v>
      </c>
      <c r="Q123" s="802"/>
      <c r="R123" s="802"/>
      <c r="S123" s="195"/>
      <c r="T123" s="820" t="s">
        <v>2321</v>
      </c>
      <c r="U123" s="224" t="s">
        <v>381</v>
      </c>
      <c r="V123" s="641"/>
      <c r="W123" s="817"/>
    </row>
    <row r="124" spans="1:23" ht="277.5" customHeight="1" thickBot="1" x14ac:dyDescent="0.25">
      <c r="A124" s="818">
        <v>114</v>
      </c>
      <c r="B124" s="200" t="s">
        <v>380</v>
      </c>
      <c r="C124" s="200" t="s">
        <v>374</v>
      </c>
      <c r="D124" s="234" t="s">
        <v>373</v>
      </c>
      <c r="E124" s="233">
        <v>114</v>
      </c>
      <c r="F124" s="232" t="s">
        <v>372</v>
      </c>
      <c r="G124" s="228" t="s">
        <v>377</v>
      </c>
      <c r="H124" s="227">
        <v>1</v>
      </c>
      <c r="I124" s="226">
        <v>42051</v>
      </c>
      <c r="J124" s="226">
        <v>42368</v>
      </c>
      <c r="K124" s="149">
        <f t="shared" si="5"/>
        <v>45.285714285714285</v>
      </c>
      <c r="L124" s="196">
        <v>1</v>
      </c>
      <c r="M124" s="181">
        <f t="shared" si="10"/>
        <v>1</v>
      </c>
      <c r="N124" s="177">
        <f t="shared" si="7"/>
        <v>45.285714285714285</v>
      </c>
      <c r="O124" s="177">
        <f t="shared" si="8"/>
        <v>45.285714285714285</v>
      </c>
      <c r="P124" s="177">
        <f t="shared" si="9"/>
        <v>45.285714285714285</v>
      </c>
      <c r="Q124" s="802"/>
      <c r="R124" s="802"/>
      <c r="S124" s="195"/>
      <c r="T124" s="814" t="s">
        <v>376</v>
      </c>
      <c r="U124" s="224" t="s">
        <v>369</v>
      </c>
      <c r="V124" s="817"/>
      <c r="W124" s="817"/>
    </row>
    <row r="125" spans="1:23" ht="277.5" customHeight="1" thickBot="1" x14ac:dyDescent="0.25">
      <c r="A125" s="818">
        <v>115</v>
      </c>
      <c r="B125" s="229" t="s">
        <v>379</v>
      </c>
      <c r="C125" s="200" t="s">
        <v>374</v>
      </c>
      <c r="D125" s="234" t="s">
        <v>373</v>
      </c>
      <c r="E125" s="233">
        <v>115</v>
      </c>
      <c r="F125" s="232" t="s">
        <v>372</v>
      </c>
      <c r="G125" s="228" t="s">
        <v>377</v>
      </c>
      <c r="H125" s="227">
        <v>1</v>
      </c>
      <c r="I125" s="226">
        <v>42051</v>
      </c>
      <c r="J125" s="226">
        <v>42368</v>
      </c>
      <c r="K125" s="149">
        <f t="shared" si="5"/>
        <v>45.285714285714285</v>
      </c>
      <c r="L125" s="196">
        <v>1</v>
      </c>
      <c r="M125" s="181">
        <f t="shared" si="10"/>
        <v>1</v>
      </c>
      <c r="N125" s="177">
        <f t="shared" si="7"/>
        <v>45.285714285714285</v>
      </c>
      <c r="O125" s="177">
        <f t="shared" si="8"/>
        <v>45.285714285714285</v>
      </c>
      <c r="P125" s="177">
        <f t="shared" si="9"/>
        <v>45.285714285714285</v>
      </c>
      <c r="Q125" s="802"/>
      <c r="R125" s="802"/>
      <c r="S125" s="195"/>
      <c r="T125" s="814" t="s">
        <v>376</v>
      </c>
      <c r="U125" s="224" t="s">
        <v>369</v>
      </c>
      <c r="V125" s="817"/>
      <c r="W125" s="817"/>
    </row>
    <row r="126" spans="1:23" ht="277.5" customHeight="1" thickBot="1" x14ac:dyDescent="0.25">
      <c r="A126" s="818">
        <v>116</v>
      </c>
      <c r="B126" s="229" t="s">
        <v>378</v>
      </c>
      <c r="C126" s="200" t="s">
        <v>374</v>
      </c>
      <c r="D126" s="234" t="s">
        <v>373</v>
      </c>
      <c r="E126" s="233">
        <v>116</v>
      </c>
      <c r="F126" s="232" t="s">
        <v>372</v>
      </c>
      <c r="G126" s="228" t="s">
        <v>377</v>
      </c>
      <c r="H126" s="227">
        <v>1</v>
      </c>
      <c r="I126" s="226">
        <v>42051</v>
      </c>
      <c r="J126" s="226">
        <v>42368</v>
      </c>
      <c r="K126" s="149">
        <f t="shared" si="5"/>
        <v>45.285714285714285</v>
      </c>
      <c r="L126" s="196">
        <v>1</v>
      </c>
      <c r="M126" s="181">
        <f t="shared" si="10"/>
        <v>1</v>
      </c>
      <c r="N126" s="177">
        <f t="shared" si="7"/>
        <v>45.285714285714285</v>
      </c>
      <c r="O126" s="177">
        <f t="shared" si="8"/>
        <v>45.285714285714285</v>
      </c>
      <c r="P126" s="177">
        <f t="shared" si="9"/>
        <v>45.285714285714285</v>
      </c>
      <c r="Q126" s="802"/>
      <c r="R126" s="802"/>
      <c r="S126" s="195"/>
      <c r="T126" s="814" t="s">
        <v>376</v>
      </c>
      <c r="U126" s="224" t="s">
        <v>369</v>
      </c>
      <c r="V126" s="817"/>
      <c r="W126" s="817"/>
    </row>
    <row r="127" spans="1:23" ht="277.5" customHeight="1" thickBot="1" x14ac:dyDescent="0.25">
      <c r="A127" s="818">
        <v>117</v>
      </c>
      <c r="B127" s="229" t="s">
        <v>375</v>
      </c>
      <c r="C127" s="200" t="s">
        <v>374</v>
      </c>
      <c r="D127" s="234" t="s">
        <v>373</v>
      </c>
      <c r="E127" s="233">
        <v>117</v>
      </c>
      <c r="F127" s="232" t="s">
        <v>372</v>
      </c>
      <c r="G127" s="228" t="s">
        <v>371</v>
      </c>
      <c r="H127" s="227">
        <v>1</v>
      </c>
      <c r="I127" s="226">
        <v>42051</v>
      </c>
      <c r="J127" s="226">
        <v>42368</v>
      </c>
      <c r="K127" s="149">
        <f t="shared" si="5"/>
        <v>45.285714285714285</v>
      </c>
      <c r="L127" s="196">
        <v>1</v>
      </c>
      <c r="M127" s="181">
        <f t="shared" si="10"/>
        <v>1</v>
      </c>
      <c r="N127" s="177">
        <f t="shared" si="7"/>
        <v>45.285714285714285</v>
      </c>
      <c r="O127" s="177">
        <f t="shared" si="8"/>
        <v>45.285714285714285</v>
      </c>
      <c r="P127" s="177">
        <f t="shared" si="9"/>
        <v>45.285714285714285</v>
      </c>
      <c r="Q127" s="802"/>
      <c r="R127" s="802"/>
      <c r="S127" s="195"/>
      <c r="T127" s="814" t="s">
        <v>370</v>
      </c>
      <c r="U127" s="224" t="s">
        <v>369</v>
      </c>
      <c r="V127" s="817"/>
      <c r="W127" s="817"/>
    </row>
    <row r="128" spans="1:23" ht="277.5" customHeight="1" thickBot="1" x14ac:dyDescent="0.25">
      <c r="A128" s="818">
        <v>118</v>
      </c>
      <c r="B128" s="229" t="s">
        <v>368</v>
      </c>
      <c r="C128" s="200" t="s">
        <v>339</v>
      </c>
      <c r="D128" s="228" t="s">
        <v>350</v>
      </c>
      <c r="E128" s="208">
        <v>118</v>
      </c>
      <c r="F128" s="633" t="s">
        <v>354</v>
      </c>
      <c r="G128" s="228" t="s">
        <v>361</v>
      </c>
      <c r="H128" s="227">
        <v>1</v>
      </c>
      <c r="I128" s="226">
        <v>42051</v>
      </c>
      <c r="J128" s="226">
        <v>42124</v>
      </c>
      <c r="K128" s="149">
        <f t="shared" si="5"/>
        <v>10.428571428571429</v>
      </c>
      <c r="L128" s="230">
        <v>1</v>
      </c>
      <c r="M128" s="181">
        <f t="shared" si="10"/>
        <v>1</v>
      </c>
      <c r="N128" s="177">
        <f t="shared" si="7"/>
        <v>10.428571428571429</v>
      </c>
      <c r="O128" s="177">
        <f t="shared" si="8"/>
        <v>10.428571428571429</v>
      </c>
      <c r="P128" s="177">
        <f t="shared" si="9"/>
        <v>10.428571428571429</v>
      </c>
      <c r="Q128" s="802"/>
      <c r="R128" s="802"/>
      <c r="S128" s="195"/>
      <c r="T128" s="821" t="s">
        <v>1908</v>
      </c>
      <c r="U128" s="640" t="s">
        <v>367</v>
      </c>
      <c r="V128" s="644" t="s">
        <v>1672</v>
      </c>
      <c r="W128" s="817"/>
    </row>
    <row r="129" spans="1:23" ht="277.5" customHeight="1" thickBot="1" x14ac:dyDescent="0.25">
      <c r="A129" s="818">
        <v>119</v>
      </c>
      <c r="B129" s="200" t="s">
        <v>366</v>
      </c>
      <c r="C129" s="200" t="s">
        <v>339</v>
      </c>
      <c r="D129" s="228" t="s">
        <v>350</v>
      </c>
      <c r="E129" s="208">
        <v>119</v>
      </c>
      <c r="F129" s="228" t="s">
        <v>365</v>
      </c>
      <c r="G129" s="228" t="s">
        <v>364</v>
      </c>
      <c r="H129" s="227">
        <v>1</v>
      </c>
      <c r="I129" s="226">
        <v>42051</v>
      </c>
      <c r="J129" s="226">
        <v>42124</v>
      </c>
      <c r="K129" s="149">
        <f t="shared" si="5"/>
        <v>10.428571428571429</v>
      </c>
      <c r="L129" s="196">
        <v>1</v>
      </c>
      <c r="M129" s="181">
        <f t="shared" si="10"/>
        <v>1</v>
      </c>
      <c r="N129" s="177">
        <f t="shared" si="7"/>
        <v>10.428571428571429</v>
      </c>
      <c r="O129" s="177">
        <f t="shared" si="8"/>
        <v>10.428571428571429</v>
      </c>
      <c r="P129" s="177">
        <f t="shared" si="9"/>
        <v>10.428571428571429</v>
      </c>
      <c r="Q129" s="802"/>
      <c r="R129" s="802"/>
      <c r="S129" s="195"/>
      <c r="T129" s="814" t="s">
        <v>363</v>
      </c>
      <c r="U129" s="203" t="s">
        <v>355</v>
      </c>
      <c r="V129" s="817"/>
      <c r="W129" s="817"/>
    </row>
    <row r="130" spans="1:23" ht="277.5" customHeight="1" thickBot="1" x14ac:dyDescent="0.25">
      <c r="A130" s="818">
        <v>120</v>
      </c>
      <c r="B130" s="229" t="s">
        <v>362</v>
      </c>
      <c r="C130" s="200" t="s">
        <v>339</v>
      </c>
      <c r="D130" s="228" t="s">
        <v>350</v>
      </c>
      <c r="E130" s="208">
        <v>120</v>
      </c>
      <c r="F130" s="633" t="s">
        <v>354</v>
      </c>
      <c r="G130" s="228" t="s">
        <v>361</v>
      </c>
      <c r="H130" s="227">
        <v>1</v>
      </c>
      <c r="I130" s="226">
        <v>42051</v>
      </c>
      <c r="J130" s="226">
        <v>42368</v>
      </c>
      <c r="K130" s="149">
        <f t="shared" si="5"/>
        <v>45.285714285714285</v>
      </c>
      <c r="L130" s="230">
        <v>1</v>
      </c>
      <c r="M130" s="181">
        <f t="shared" si="10"/>
        <v>1</v>
      </c>
      <c r="N130" s="177">
        <f t="shared" si="7"/>
        <v>45.285714285714285</v>
      </c>
      <c r="O130" s="177">
        <f t="shared" si="8"/>
        <v>45.285714285714285</v>
      </c>
      <c r="P130" s="177">
        <f t="shared" si="9"/>
        <v>45.285714285714285</v>
      </c>
      <c r="Q130" s="802"/>
      <c r="R130" s="802"/>
      <c r="S130" s="195"/>
      <c r="T130" s="821" t="s">
        <v>1908</v>
      </c>
      <c r="U130" s="640" t="s">
        <v>355</v>
      </c>
      <c r="V130" s="644" t="s">
        <v>1672</v>
      </c>
      <c r="W130" s="817"/>
    </row>
    <row r="131" spans="1:23" ht="277.5" customHeight="1" thickBot="1" x14ac:dyDescent="0.25">
      <c r="A131" s="818">
        <v>121</v>
      </c>
      <c r="B131" s="229" t="s">
        <v>360</v>
      </c>
      <c r="C131" s="200" t="s">
        <v>339</v>
      </c>
      <c r="D131" s="228" t="s">
        <v>359</v>
      </c>
      <c r="E131" s="208">
        <v>121</v>
      </c>
      <c r="F131" s="633" t="s">
        <v>358</v>
      </c>
      <c r="G131" s="228" t="s">
        <v>357</v>
      </c>
      <c r="H131" s="227">
        <v>10</v>
      </c>
      <c r="I131" s="226">
        <v>42051</v>
      </c>
      <c r="J131" s="226">
        <v>42124</v>
      </c>
      <c r="K131" s="149">
        <f t="shared" si="5"/>
        <v>10.428571428571429</v>
      </c>
      <c r="L131" s="196">
        <v>10</v>
      </c>
      <c r="M131" s="181">
        <f t="shared" si="10"/>
        <v>1</v>
      </c>
      <c r="N131" s="177">
        <f t="shared" si="7"/>
        <v>10.428571428571429</v>
      </c>
      <c r="O131" s="177">
        <f t="shared" si="8"/>
        <v>10.428571428571429</v>
      </c>
      <c r="P131" s="177">
        <f t="shared" si="9"/>
        <v>10.428571428571429</v>
      </c>
      <c r="Q131" s="802"/>
      <c r="R131" s="802"/>
      <c r="S131" s="195"/>
      <c r="T131" s="814" t="s">
        <v>356</v>
      </c>
      <c r="U131" s="640" t="s">
        <v>355</v>
      </c>
      <c r="V131" s="817"/>
      <c r="W131" s="817"/>
    </row>
    <row r="132" spans="1:23" ht="277.5" customHeight="1" thickBot="1" x14ac:dyDescent="0.25">
      <c r="A132" s="590">
        <v>122</v>
      </c>
      <c r="B132" s="229" t="s">
        <v>351</v>
      </c>
      <c r="C132" s="229" t="s">
        <v>339</v>
      </c>
      <c r="D132" s="600" t="s">
        <v>350</v>
      </c>
      <c r="E132" s="591">
        <v>122</v>
      </c>
      <c r="F132" s="636" t="s">
        <v>354</v>
      </c>
      <c r="G132" s="600" t="s">
        <v>353</v>
      </c>
      <c r="H132" s="601">
        <v>1</v>
      </c>
      <c r="I132" s="602">
        <v>42051</v>
      </c>
      <c r="J132" s="602">
        <v>42124</v>
      </c>
      <c r="K132" s="595">
        <f t="shared" si="5"/>
        <v>10.428571428571429</v>
      </c>
      <c r="L132" s="596">
        <v>0.6</v>
      </c>
      <c r="M132" s="597">
        <f t="shared" si="10"/>
        <v>0.6</v>
      </c>
      <c r="N132" s="177">
        <f t="shared" si="7"/>
        <v>6.2571428571428571</v>
      </c>
      <c r="O132" s="177">
        <f t="shared" si="8"/>
        <v>6.2571428571428571</v>
      </c>
      <c r="P132" s="177">
        <f t="shared" si="9"/>
        <v>10.428571428571429</v>
      </c>
      <c r="Q132" s="802"/>
      <c r="R132" s="802"/>
      <c r="S132" s="195"/>
      <c r="T132" s="248" t="s">
        <v>1905</v>
      </c>
      <c r="U132" s="640" t="s">
        <v>352</v>
      </c>
      <c r="V132" s="642" t="s">
        <v>1907</v>
      </c>
      <c r="W132" s="817"/>
    </row>
    <row r="133" spans="1:23" ht="204.75" customHeight="1" thickBot="1" x14ac:dyDescent="0.25">
      <c r="A133" s="818">
        <v>123</v>
      </c>
      <c r="B133" s="202" t="s">
        <v>351</v>
      </c>
      <c r="C133" s="199" t="s">
        <v>339</v>
      </c>
      <c r="D133" s="206" t="s">
        <v>350</v>
      </c>
      <c r="E133" s="208">
        <v>123</v>
      </c>
      <c r="F133" s="206" t="s">
        <v>349</v>
      </c>
      <c r="G133" s="206" t="s">
        <v>348</v>
      </c>
      <c r="H133" s="205">
        <v>1</v>
      </c>
      <c r="I133" s="204">
        <v>42051</v>
      </c>
      <c r="J133" s="204">
        <v>42154</v>
      </c>
      <c r="K133" s="149">
        <f t="shared" si="5"/>
        <v>14.714285714285714</v>
      </c>
      <c r="L133" s="196">
        <v>1</v>
      </c>
      <c r="M133" s="181">
        <f t="shared" si="10"/>
        <v>1</v>
      </c>
      <c r="N133" s="177">
        <f t="shared" si="7"/>
        <v>14.714285714285714</v>
      </c>
      <c r="O133" s="177">
        <f t="shared" si="8"/>
        <v>14.714285714285714</v>
      </c>
      <c r="P133" s="177">
        <f t="shared" si="9"/>
        <v>14.714285714285714</v>
      </c>
      <c r="Q133" s="802"/>
      <c r="R133" s="802"/>
      <c r="S133" s="195"/>
      <c r="T133" s="822" t="s">
        <v>347</v>
      </c>
      <c r="U133" s="203" t="s">
        <v>341</v>
      </c>
      <c r="V133" s="644" t="s">
        <v>1908</v>
      </c>
      <c r="W133" s="817"/>
    </row>
    <row r="134" spans="1:23" ht="409.5" customHeight="1" thickBot="1" x14ac:dyDescent="0.25">
      <c r="A134" s="818">
        <v>124</v>
      </c>
      <c r="B134" s="202" t="s">
        <v>346</v>
      </c>
      <c r="C134" s="199" t="s">
        <v>339</v>
      </c>
      <c r="D134" s="199" t="s">
        <v>345</v>
      </c>
      <c r="E134" s="201">
        <v>124</v>
      </c>
      <c r="F134" s="225" t="s">
        <v>344</v>
      </c>
      <c r="G134" s="199" t="s">
        <v>343</v>
      </c>
      <c r="H134" s="205">
        <v>1</v>
      </c>
      <c r="I134" s="204">
        <v>42051</v>
      </c>
      <c r="J134" s="204">
        <v>42368</v>
      </c>
      <c r="K134" s="149">
        <f t="shared" si="5"/>
        <v>45.285714285714285</v>
      </c>
      <c r="L134" s="196">
        <v>1</v>
      </c>
      <c r="M134" s="181">
        <f t="shared" si="10"/>
        <v>1</v>
      </c>
      <c r="N134" s="177">
        <f t="shared" si="7"/>
        <v>45.285714285714285</v>
      </c>
      <c r="O134" s="177">
        <f t="shared" si="8"/>
        <v>45.285714285714285</v>
      </c>
      <c r="P134" s="177">
        <f t="shared" si="9"/>
        <v>45.285714285714285</v>
      </c>
      <c r="Q134" s="802"/>
      <c r="R134" s="802"/>
      <c r="S134" s="195"/>
      <c r="T134" s="814" t="s">
        <v>342</v>
      </c>
      <c r="U134" s="224" t="s">
        <v>341</v>
      </c>
      <c r="V134" s="817"/>
      <c r="W134" s="817"/>
    </row>
    <row r="135" spans="1:23" ht="409.5" customHeight="1" thickBot="1" x14ac:dyDescent="0.25">
      <c r="A135" s="818">
        <v>125</v>
      </c>
      <c r="B135" s="223" t="s">
        <v>340</v>
      </c>
      <c r="C135" s="220" t="s">
        <v>339</v>
      </c>
      <c r="D135" s="220" t="s">
        <v>338</v>
      </c>
      <c r="E135" s="222">
        <v>125</v>
      </c>
      <c r="F135" s="221" t="s">
        <v>337</v>
      </c>
      <c r="G135" s="220" t="s">
        <v>336</v>
      </c>
      <c r="H135" s="219">
        <v>1</v>
      </c>
      <c r="I135" s="218">
        <v>42051</v>
      </c>
      <c r="J135" s="218">
        <v>42368</v>
      </c>
      <c r="K135" s="149">
        <f t="shared" si="5"/>
        <v>45.285714285714285</v>
      </c>
      <c r="L135" s="196">
        <v>1</v>
      </c>
      <c r="M135" s="181">
        <f t="shared" si="10"/>
        <v>1</v>
      </c>
      <c r="N135" s="177">
        <f t="shared" si="7"/>
        <v>45.285714285714285</v>
      </c>
      <c r="O135" s="177">
        <f t="shared" si="8"/>
        <v>45.285714285714285</v>
      </c>
      <c r="P135" s="177">
        <f t="shared" si="9"/>
        <v>45.285714285714285</v>
      </c>
      <c r="Q135" s="802"/>
      <c r="R135" s="802"/>
      <c r="S135" s="195"/>
      <c r="T135" s="814" t="s">
        <v>335</v>
      </c>
      <c r="U135" s="203" t="s">
        <v>332</v>
      </c>
      <c r="V135" s="817"/>
      <c r="W135" s="817"/>
    </row>
    <row r="136" spans="1:23" ht="409.5" customHeight="1" thickBot="1" x14ac:dyDescent="0.25">
      <c r="A136" s="818">
        <v>126</v>
      </c>
      <c r="B136" s="217" t="s">
        <v>331</v>
      </c>
      <c r="C136" s="206" t="s">
        <v>330</v>
      </c>
      <c r="D136" s="206" t="s">
        <v>329</v>
      </c>
      <c r="E136" s="208">
        <v>126</v>
      </c>
      <c r="F136" s="633" t="s">
        <v>334</v>
      </c>
      <c r="G136" s="206" t="s">
        <v>333</v>
      </c>
      <c r="H136" s="216">
        <v>1</v>
      </c>
      <c r="I136" s="215">
        <v>42051</v>
      </c>
      <c r="J136" s="215">
        <v>42093</v>
      </c>
      <c r="K136" s="149">
        <f t="shared" si="5"/>
        <v>6</v>
      </c>
      <c r="L136" s="196">
        <v>1</v>
      </c>
      <c r="M136" s="181">
        <f t="shared" si="10"/>
        <v>1</v>
      </c>
      <c r="N136" s="177">
        <f t="shared" si="7"/>
        <v>6</v>
      </c>
      <c r="O136" s="177">
        <f t="shared" si="8"/>
        <v>6</v>
      </c>
      <c r="P136" s="177">
        <f t="shared" si="9"/>
        <v>6</v>
      </c>
      <c r="Q136" s="802"/>
      <c r="R136" s="802"/>
      <c r="S136" s="195"/>
      <c r="T136" s="814" t="s">
        <v>326</v>
      </c>
      <c r="U136" s="640" t="s">
        <v>332</v>
      </c>
      <c r="V136" s="642" t="s">
        <v>1673</v>
      </c>
      <c r="W136" s="817" t="s">
        <v>1670</v>
      </c>
    </row>
    <row r="137" spans="1:23" ht="409.5" customHeight="1" thickBot="1" x14ac:dyDescent="0.25">
      <c r="A137" s="818">
        <v>127</v>
      </c>
      <c r="B137" s="214" t="s">
        <v>331</v>
      </c>
      <c r="C137" s="213" t="s">
        <v>330</v>
      </c>
      <c r="D137" s="211" t="s">
        <v>329</v>
      </c>
      <c r="E137" s="212">
        <v>127</v>
      </c>
      <c r="F137" s="211" t="s">
        <v>328</v>
      </c>
      <c r="G137" s="211" t="s">
        <v>327</v>
      </c>
      <c r="H137" s="210">
        <v>1</v>
      </c>
      <c r="I137" s="209">
        <v>42051</v>
      </c>
      <c r="J137" s="209">
        <v>42093</v>
      </c>
      <c r="K137" s="149">
        <f t="shared" si="5"/>
        <v>6</v>
      </c>
      <c r="L137" s="196">
        <v>1</v>
      </c>
      <c r="M137" s="181">
        <f t="shared" si="10"/>
        <v>1</v>
      </c>
      <c r="N137" s="177">
        <f t="shared" si="7"/>
        <v>6</v>
      </c>
      <c r="O137" s="177">
        <f t="shared" si="8"/>
        <v>6</v>
      </c>
      <c r="P137" s="177">
        <f t="shared" si="9"/>
        <v>6</v>
      </c>
      <c r="Q137" s="802"/>
      <c r="R137" s="802"/>
      <c r="S137" s="195"/>
      <c r="T137" s="814" t="s">
        <v>326</v>
      </c>
      <c r="U137" s="203" t="s">
        <v>319</v>
      </c>
      <c r="V137" s="817"/>
      <c r="W137" s="817"/>
    </row>
    <row r="138" spans="1:23" ht="409.5" customHeight="1" thickBot="1" x14ac:dyDescent="0.25">
      <c r="A138" s="818">
        <v>128</v>
      </c>
      <c r="B138" s="202" t="s">
        <v>325</v>
      </c>
      <c r="C138" s="199" t="s">
        <v>324</v>
      </c>
      <c r="D138" s="206" t="s">
        <v>323</v>
      </c>
      <c r="E138" s="208">
        <v>128</v>
      </c>
      <c r="F138" s="206" t="s">
        <v>322</v>
      </c>
      <c r="G138" s="206" t="s">
        <v>321</v>
      </c>
      <c r="H138" s="205">
        <v>100</v>
      </c>
      <c r="I138" s="204">
        <v>42051</v>
      </c>
      <c r="J138" s="204">
        <v>42368</v>
      </c>
      <c r="K138" s="149">
        <f t="shared" si="5"/>
        <v>45.285714285714285</v>
      </c>
      <c r="L138" s="196">
        <v>100</v>
      </c>
      <c r="M138" s="181">
        <f t="shared" si="10"/>
        <v>1</v>
      </c>
      <c r="N138" s="177">
        <f t="shared" si="7"/>
        <v>45.285714285714285</v>
      </c>
      <c r="O138" s="177">
        <f t="shared" si="8"/>
        <v>45.285714285714285</v>
      </c>
      <c r="P138" s="177">
        <f t="shared" si="9"/>
        <v>45.285714285714285</v>
      </c>
      <c r="Q138" s="802"/>
      <c r="R138" s="802"/>
      <c r="S138" s="195"/>
      <c r="T138" s="814" t="s">
        <v>320</v>
      </c>
      <c r="U138" s="203" t="s">
        <v>319</v>
      </c>
      <c r="V138" s="817"/>
      <c r="W138" s="817"/>
    </row>
    <row r="139" spans="1:23" ht="409.5" customHeight="1" thickBot="1" x14ac:dyDescent="0.25">
      <c r="A139" s="818">
        <v>129</v>
      </c>
      <c r="B139" s="202" t="s">
        <v>318</v>
      </c>
      <c r="C139" s="199" t="s">
        <v>315</v>
      </c>
      <c r="D139" s="206" t="s">
        <v>314</v>
      </c>
      <c r="E139" s="208">
        <v>129</v>
      </c>
      <c r="F139" s="207" t="s">
        <v>313</v>
      </c>
      <c r="G139" s="206" t="s">
        <v>312</v>
      </c>
      <c r="H139" s="205">
        <v>1</v>
      </c>
      <c r="I139" s="204">
        <v>42051</v>
      </c>
      <c r="J139" s="204">
        <v>42185</v>
      </c>
      <c r="K139" s="149">
        <f>(J139-I139)/7</f>
        <v>19.142857142857142</v>
      </c>
      <c r="L139" s="196">
        <v>1</v>
      </c>
      <c r="M139" s="181">
        <f t="shared" si="10"/>
        <v>1</v>
      </c>
      <c r="N139" s="177">
        <f>K139*M139</f>
        <v>19.142857142857142</v>
      </c>
      <c r="O139" s="177">
        <f>IF(J139&lt;=$Q$8,N139,0)</f>
        <v>19.142857142857142</v>
      </c>
      <c r="P139" s="177">
        <f t="shared" ref="P139:P140" si="11">IF($Q$8&gt;=J139,K139,0)</f>
        <v>19.142857142857142</v>
      </c>
      <c r="Q139" s="802"/>
      <c r="R139" s="802"/>
      <c r="S139" s="195"/>
      <c r="T139" s="814" t="s">
        <v>311</v>
      </c>
      <c r="U139" s="203" t="s">
        <v>317</v>
      </c>
    </row>
    <row r="140" spans="1:23" ht="409.5" customHeight="1" thickBot="1" x14ac:dyDescent="0.25">
      <c r="A140" s="818">
        <v>130</v>
      </c>
      <c r="B140" s="202" t="s">
        <v>316</v>
      </c>
      <c r="C140" s="199" t="s">
        <v>315</v>
      </c>
      <c r="D140" s="199" t="s">
        <v>314</v>
      </c>
      <c r="E140" s="201">
        <v>130</v>
      </c>
      <c r="F140" s="200" t="s">
        <v>313</v>
      </c>
      <c r="G140" s="199" t="s">
        <v>312</v>
      </c>
      <c r="H140" s="198">
        <v>1</v>
      </c>
      <c r="I140" s="198">
        <v>42051</v>
      </c>
      <c r="J140" s="197">
        <v>42185</v>
      </c>
      <c r="K140" s="149">
        <f>(J140-I140)/7</f>
        <v>19.142857142857142</v>
      </c>
      <c r="L140" s="196">
        <v>1</v>
      </c>
      <c r="M140" s="181">
        <f t="shared" si="10"/>
        <v>1</v>
      </c>
      <c r="N140" s="177">
        <f>K140*M140</f>
        <v>19.142857142857142</v>
      </c>
      <c r="O140" s="177">
        <f>IF(J140&lt;=$Q$8,N140,0)</f>
        <v>19.142857142857142</v>
      </c>
      <c r="P140" s="177">
        <f t="shared" si="11"/>
        <v>19.142857142857142</v>
      </c>
      <c r="Q140" s="802"/>
      <c r="R140" s="802"/>
      <c r="S140" s="195"/>
      <c r="T140" s="814" t="s">
        <v>311</v>
      </c>
      <c r="U140" s="194" t="s">
        <v>310</v>
      </c>
    </row>
    <row r="141" spans="1:23" ht="15.75" x14ac:dyDescent="0.2">
      <c r="A141" s="143"/>
      <c r="H141" s="131"/>
      <c r="I141" s="131"/>
      <c r="J141" s="131"/>
      <c r="K141" s="93">
        <f>SUM(K11:K140)</f>
        <v>2997.142857142856</v>
      </c>
      <c r="L141" s="93"/>
      <c r="M141" s="93"/>
      <c r="N141" s="93">
        <f>SUM(N11:N140)</f>
        <v>2905.2314285714269</v>
      </c>
      <c r="O141" s="93">
        <f>SUM(O11:O140)</f>
        <v>2905.2314285714269</v>
      </c>
      <c r="P141" s="93">
        <f>SUM(P11:P140)</f>
        <v>2997.142857142856</v>
      </c>
    </row>
    <row r="142" spans="1:23" x14ac:dyDescent="0.2">
      <c r="A142" s="143"/>
      <c r="B142" s="131"/>
      <c r="C142" s="131"/>
      <c r="D142" s="131"/>
      <c r="E142" s="131"/>
      <c r="F142" s="131"/>
      <c r="G142" s="131"/>
      <c r="H142" s="131"/>
      <c r="I142" s="131"/>
      <c r="J142" s="131"/>
      <c r="K142" s="142"/>
      <c r="L142" s="131"/>
      <c r="M142" s="131"/>
      <c r="N142" s="141"/>
      <c r="O142" s="134"/>
      <c r="P142" s="193"/>
    </row>
    <row r="143" spans="1:23" x14ac:dyDescent="0.2">
      <c r="A143" s="143"/>
      <c r="B143" s="131"/>
      <c r="C143" s="131"/>
      <c r="D143" s="131"/>
      <c r="E143" s="131"/>
      <c r="F143" s="131"/>
      <c r="G143" s="131"/>
      <c r="H143" s="131"/>
      <c r="I143" s="131"/>
      <c r="J143" s="131"/>
      <c r="K143" s="142"/>
      <c r="L143" s="131"/>
      <c r="M143" s="131"/>
      <c r="N143" s="141"/>
      <c r="O143" s="134"/>
      <c r="P143" s="193"/>
    </row>
    <row r="144" spans="1:23" x14ac:dyDescent="0.2">
      <c r="A144" s="143"/>
      <c r="B144" s="131"/>
      <c r="C144" s="131"/>
      <c r="D144" s="131"/>
      <c r="E144" s="131"/>
      <c r="F144" s="131"/>
      <c r="G144" s="131"/>
      <c r="H144" s="131"/>
      <c r="I144" s="131"/>
      <c r="J144" s="131"/>
      <c r="K144" s="142"/>
      <c r="L144" s="131"/>
      <c r="M144" s="131"/>
      <c r="N144" s="141"/>
      <c r="O144" s="134"/>
      <c r="P144" s="193"/>
    </row>
    <row r="145" spans="1:19" x14ac:dyDescent="0.2">
      <c r="A145" s="805"/>
      <c r="B145" s="805"/>
      <c r="C145" s="805"/>
      <c r="D145" s="138"/>
      <c r="E145" s="138"/>
      <c r="F145" s="1448" t="s">
        <v>166</v>
      </c>
      <c r="G145" s="1449"/>
      <c r="H145" s="1449"/>
      <c r="I145" s="1449"/>
      <c r="J145" s="1449"/>
      <c r="K145" s="1449"/>
      <c r="L145" s="1449"/>
      <c r="M145" s="1449"/>
      <c r="N145" s="1449"/>
      <c r="O145" s="1449"/>
      <c r="P145" s="1449"/>
    </row>
    <row r="146" spans="1:19" x14ac:dyDescent="0.2">
      <c r="A146" s="803"/>
      <c r="B146" s="803"/>
      <c r="C146" s="803"/>
      <c r="D146" s="138"/>
      <c r="E146" s="138"/>
      <c r="F146" s="1331" t="s">
        <v>167</v>
      </c>
      <c r="G146" s="1445"/>
      <c r="H146" s="1445"/>
      <c r="I146" s="1445"/>
      <c r="J146" s="1445"/>
      <c r="K146" s="1445"/>
      <c r="L146" s="1445"/>
      <c r="M146" s="1445"/>
      <c r="N146" s="1445"/>
      <c r="O146" s="1445"/>
      <c r="P146" s="1446"/>
    </row>
    <row r="147" spans="1:19" ht="15.75" x14ac:dyDescent="0.2">
      <c r="A147" s="803"/>
      <c r="B147" s="804"/>
      <c r="C147" s="804"/>
      <c r="D147" s="138"/>
      <c r="E147" s="138"/>
      <c r="F147" s="1360" t="s">
        <v>169</v>
      </c>
      <c r="G147" s="1361"/>
      <c r="H147" s="1361"/>
      <c r="I147" s="1361"/>
      <c r="J147" s="1361"/>
      <c r="K147" s="1361"/>
      <c r="L147" s="1361"/>
      <c r="M147" s="1361"/>
      <c r="N147" s="1362"/>
      <c r="O147" s="1358" t="s">
        <v>309</v>
      </c>
      <c r="P147" s="1447"/>
      <c r="Q147" s="1359"/>
      <c r="R147" s="806"/>
      <c r="S147" s="93">
        <f>+P141</f>
        <v>2997.142857142856</v>
      </c>
    </row>
    <row r="148" spans="1:19" ht="15.75" x14ac:dyDescent="0.2">
      <c r="A148" s="803"/>
      <c r="B148" s="804"/>
      <c r="C148" s="804"/>
      <c r="D148" s="138"/>
      <c r="E148" s="138"/>
      <c r="F148" s="1360" t="s">
        <v>170</v>
      </c>
      <c r="G148" s="1361"/>
      <c r="H148" s="1361"/>
      <c r="I148" s="1361"/>
      <c r="J148" s="1361"/>
      <c r="K148" s="1361"/>
      <c r="L148" s="1361"/>
      <c r="M148" s="1361"/>
      <c r="N148" s="1362"/>
      <c r="O148" s="1358" t="s">
        <v>308</v>
      </c>
      <c r="P148" s="1447"/>
      <c r="Q148" s="1359"/>
      <c r="R148" s="806"/>
      <c r="S148" s="93">
        <f>+K141</f>
        <v>2997.142857142856</v>
      </c>
    </row>
    <row r="149" spans="1:19" ht="15.75" x14ac:dyDescent="0.2">
      <c r="A149" s="803"/>
      <c r="B149" s="804"/>
      <c r="C149" s="804"/>
      <c r="D149" s="138"/>
      <c r="E149" s="138"/>
      <c r="F149" s="1384" t="s">
        <v>171</v>
      </c>
      <c r="G149" s="1384"/>
      <c r="H149" s="1384"/>
      <c r="I149" s="1384"/>
      <c r="J149" s="1384"/>
      <c r="K149" s="1384"/>
      <c r="L149" s="1384"/>
      <c r="M149" s="1384"/>
      <c r="N149" s="1384"/>
      <c r="O149" s="1384"/>
      <c r="P149" s="808" t="s">
        <v>307</v>
      </c>
      <c r="Q149" s="808"/>
      <c r="R149" s="808"/>
      <c r="S149" s="192">
        <f>IF(O141=0,0,+O141/S147)</f>
        <v>0.969333651096282</v>
      </c>
    </row>
    <row r="150" spans="1:19" ht="15.75" x14ac:dyDescent="0.2">
      <c r="A150" s="138"/>
      <c r="B150" s="138"/>
      <c r="C150" s="138"/>
      <c r="D150" s="138"/>
      <c r="E150" s="138"/>
      <c r="F150" s="1384" t="s">
        <v>172</v>
      </c>
      <c r="G150" s="1384"/>
      <c r="H150" s="1384"/>
      <c r="I150" s="1384"/>
      <c r="J150" s="1384"/>
      <c r="K150" s="1384"/>
      <c r="L150" s="1384"/>
      <c r="M150" s="1384"/>
      <c r="N150" s="1384"/>
      <c r="O150" s="1384"/>
      <c r="P150" s="808" t="s">
        <v>306</v>
      </c>
      <c r="Q150" s="808"/>
      <c r="R150" s="808"/>
      <c r="S150" s="192">
        <f>IF(N141=0,0,+N141/S148)</f>
        <v>0.969333651096282</v>
      </c>
    </row>
    <row r="152" spans="1:19" x14ac:dyDescent="0.2">
      <c r="A152" s="131"/>
      <c r="B152" s="810"/>
      <c r="C152" s="810"/>
      <c r="D152" s="809"/>
      <c r="E152" s="809"/>
      <c r="F152" s="811"/>
      <c r="G152" s="131"/>
    </row>
    <row r="153" spans="1:19" ht="36" customHeight="1" x14ac:dyDescent="0.2">
      <c r="A153" s="131"/>
      <c r="B153" s="812" t="s">
        <v>173</v>
      </c>
      <c r="C153" s="812"/>
      <c r="D153" s="110"/>
      <c r="E153" s="110"/>
      <c r="F153" s="813" t="s">
        <v>174</v>
      </c>
      <c r="G153" s="813"/>
      <c r="H153" s="813"/>
      <c r="I153" s="813"/>
      <c r="J153" s="813"/>
      <c r="K153" s="813"/>
      <c r="L153" s="813"/>
    </row>
  </sheetData>
  <mergeCells count="35">
    <mergeCell ref="A9:A10"/>
    <mergeCell ref="B9:B10"/>
    <mergeCell ref="C9:C10"/>
    <mergeCell ref="D9:D10"/>
    <mergeCell ref="E9:E10"/>
    <mergeCell ref="B1:U4"/>
    <mergeCell ref="A5:I5"/>
    <mergeCell ref="J5:P5"/>
    <mergeCell ref="Q5:U5"/>
    <mergeCell ref="A6:C6"/>
    <mergeCell ref="Q9:R9"/>
    <mergeCell ref="F9:F10"/>
    <mergeCell ref="G9:G10"/>
    <mergeCell ref="H9:H10"/>
    <mergeCell ref="I9:I10"/>
    <mergeCell ref="J9:J10"/>
    <mergeCell ref="K9:K10"/>
    <mergeCell ref="F145:P145"/>
    <mergeCell ref="L9:L10"/>
    <mergeCell ref="M9:M10"/>
    <mergeCell ref="N9:N10"/>
    <mergeCell ref="O9:O10"/>
    <mergeCell ref="P9:P10"/>
    <mergeCell ref="S9:S10"/>
    <mergeCell ref="T9:T10"/>
    <mergeCell ref="U9:U10"/>
    <mergeCell ref="V9:V10"/>
    <mergeCell ref="W9:W10"/>
    <mergeCell ref="F150:O150"/>
    <mergeCell ref="F146:P146"/>
    <mergeCell ref="F147:N147"/>
    <mergeCell ref="O147:Q147"/>
    <mergeCell ref="F148:N148"/>
    <mergeCell ref="O148:Q148"/>
    <mergeCell ref="F149:O149"/>
  </mergeCells>
  <conditionalFormatting sqref="A1:A4 S149:S150 M11:M140">
    <cfRule type="cellIs" dxfId="557" priority="1" stopIfTrue="1" operator="between">
      <formula>0.9</formula>
      <formula>1</formula>
    </cfRule>
    <cfRule type="cellIs" dxfId="556" priority="2" stopIfTrue="1" operator="between">
      <formula>0.5</formula>
      <formula>0.89</formula>
    </cfRule>
    <cfRule type="cellIs" dxfId="555" priority="3" stopIfTrue="1" operator="between">
      <formula>0.2</formula>
      <formula>0.49</formula>
    </cfRule>
    <cfRule type="cellIs" dxfId="554" priority="4" stopIfTrue="1" operator="between">
      <formula>0</formula>
      <formula>0.19</formula>
    </cfRule>
  </conditionalFormatting>
  <dataValidations count="3">
    <dataValidation type="date" allowBlank="1" showInputMessage="1" errorTitle="Entrada no válida" error="Por favor escriba una fecha válida (AAAA/MM/DD)" promptTitle="Ingrese una fecha (AAAA/MM/DD)" prompt=" Registre la FECHA PROGRAMADA para el inicio de la actividad. (FORMATO AAAA/MM/DD)" sqref="I1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I126:I140 I72:I124 I23:I70 I11:J22">
      <formula1>1900/1/1</formula1>
      <formula2>3000/1/1</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L11:L140">
      <formula1>-9223372036854770000</formula1>
      <formula2>9223372036854770000</formula2>
    </dataValidation>
  </dataValidations>
  <hyperlinks>
    <hyperlink ref="B8" location="'CONTROL PM'!A1" display="VOLVER"/>
  </hyperlinks>
  <pageMargins left="0.7" right="0.7" top="0.75" bottom="0.75" header="0.3" footer="0.3"/>
  <pageSetup paperSize="9"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U37"/>
  <sheetViews>
    <sheetView topLeftCell="C1" zoomScale="80" zoomScaleNormal="80" workbookViewId="0">
      <selection activeCell="C1" sqref="C1:U4"/>
    </sheetView>
  </sheetViews>
  <sheetFormatPr baseColWidth="10" defaultColWidth="11.42578125" defaultRowHeight="12.75" x14ac:dyDescent="0.2"/>
  <cols>
    <col min="1" max="1" width="11.42578125" style="301"/>
    <col min="2" max="2" width="17.42578125" style="301" customWidth="1"/>
    <col min="3" max="3" width="19" style="301" customWidth="1"/>
    <col min="4" max="4" width="24.7109375" style="301" customWidth="1"/>
    <col min="5" max="5" width="21.85546875" style="301" customWidth="1"/>
    <col min="6" max="6" width="0" style="301" hidden="1" customWidth="1"/>
    <col min="7" max="7" width="11.42578125" style="301"/>
    <col min="8" max="8" width="15.7109375" style="301" customWidth="1"/>
    <col min="9" max="9" width="11.42578125" style="301"/>
    <col min="10" max="10" width="13.7109375" style="301" customWidth="1"/>
    <col min="11" max="11" width="11.42578125" style="301"/>
    <col min="12" max="12" width="16.42578125" style="301" customWidth="1"/>
    <col min="13" max="13" width="11.42578125" style="301"/>
    <col min="14" max="14" width="12" style="301" bestFit="1" customWidth="1"/>
    <col min="15" max="18" width="11.42578125" style="301"/>
    <col min="19" max="19" width="25" style="301" customWidth="1"/>
    <col min="20" max="20" width="11.42578125" style="301"/>
    <col min="21" max="21" width="42.140625" style="301" customWidth="1"/>
    <col min="22" max="16384" width="11.42578125" style="301"/>
  </cols>
  <sheetData>
    <row r="1" spans="1:21" x14ac:dyDescent="0.2">
      <c r="A1" s="1363"/>
      <c r="B1" s="1363"/>
      <c r="C1" s="1319" t="s">
        <v>2382</v>
      </c>
      <c r="D1" s="1320"/>
      <c r="E1" s="1320"/>
      <c r="F1" s="1320"/>
      <c r="G1" s="1320"/>
      <c r="H1" s="1320"/>
      <c r="I1" s="1320"/>
      <c r="J1" s="1320"/>
      <c r="K1" s="1320"/>
      <c r="L1" s="1320"/>
      <c r="M1" s="1320"/>
      <c r="N1" s="1320"/>
      <c r="O1" s="1320"/>
      <c r="P1" s="1320"/>
      <c r="Q1" s="1320"/>
      <c r="R1" s="1320"/>
      <c r="S1" s="1320"/>
      <c r="T1" s="1320"/>
      <c r="U1" s="1321"/>
    </row>
    <row r="2" spans="1:21" x14ac:dyDescent="0.2">
      <c r="A2" s="1363"/>
      <c r="B2" s="1363"/>
      <c r="C2" s="1322"/>
      <c r="D2" s="1323"/>
      <c r="E2" s="1323"/>
      <c r="F2" s="1323"/>
      <c r="G2" s="1323"/>
      <c r="H2" s="1323"/>
      <c r="I2" s="1323"/>
      <c r="J2" s="1323"/>
      <c r="K2" s="1323"/>
      <c r="L2" s="1323"/>
      <c r="M2" s="1323"/>
      <c r="N2" s="1323"/>
      <c r="O2" s="1323"/>
      <c r="P2" s="1323"/>
      <c r="Q2" s="1323"/>
      <c r="R2" s="1323"/>
      <c r="S2" s="1323"/>
      <c r="T2" s="1323"/>
      <c r="U2" s="1324"/>
    </row>
    <row r="3" spans="1:21" x14ac:dyDescent="0.2">
      <c r="A3" s="1363"/>
      <c r="B3" s="1363"/>
      <c r="C3" s="1322"/>
      <c r="D3" s="1323"/>
      <c r="E3" s="1323"/>
      <c r="F3" s="1323"/>
      <c r="G3" s="1323"/>
      <c r="H3" s="1323"/>
      <c r="I3" s="1323"/>
      <c r="J3" s="1323"/>
      <c r="K3" s="1323"/>
      <c r="L3" s="1323"/>
      <c r="M3" s="1323"/>
      <c r="N3" s="1323"/>
      <c r="O3" s="1323"/>
      <c r="P3" s="1323"/>
      <c r="Q3" s="1323"/>
      <c r="R3" s="1323"/>
      <c r="S3" s="1323"/>
      <c r="T3" s="1323"/>
      <c r="U3" s="1324"/>
    </row>
    <row r="4" spans="1:21" x14ac:dyDescent="0.2">
      <c r="A4" s="1363"/>
      <c r="B4" s="1363"/>
      <c r="C4" s="1325"/>
      <c r="D4" s="1326"/>
      <c r="E4" s="1326"/>
      <c r="F4" s="1326"/>
      <c r="G4" s="1326"/>
      <c r="H4" s="1326"/>
      <c r="I4" s="1326"/>
      <c r="J4" s="1326"/>
      <c r="K4" s="1326"/>
      <c r="L4" s="1326"/>
      <c r="M4" s="1326"/>
      <c r="N4" s="1326"/>
      <c r="O4" s="1326"/>
      <c r="P4" s="1326"/>
      <c r="Q4" s="1326"/>
      <c r="R4" s="1326"/>
      <c r="S4" s="1326"/>
      <c r="T4" s="1326"/>
      <c r="U4" s="1327"/>
    </row>
    <row r="5" spans="1:21" ht="13.5" thickBot="1" x14ac:dyDescent="0.25">
      <c r="A5" s="1451" t="s">
        <v>73</v>
      </c>
      <c r="B5" s="1452"/>
      <c r="C5" s="1452"/>
      <c r="D5" s="1452"/>
      <c r="E5" s="1452"/>
      <c r="F5" s="1452"/>
      <c r="G5" s="1453"/>
      <c r="H5" s="1454" t="s">
        <v>74</v>
      </c>
      <c r="I5" s="1455"/>
      <c r="J5" s="1455"/>
      <c r="K5" s="1455"/>
      <c r="L5" s="1455"/>
      <c r="M5" s="1455"/>
      <c r="N5" s="1456"/>
      <c r="O5" s="1454" t="s">
        <v>75</v>
      </c>
      <c r="P5" s="1455"/>
      <c r="Q5" s="1455"/>
      <c r="R5" s="1455"/>
      <c r="S5" s="1455"/>
      <c r="T5" s="1455"/>
      <c r="U5" s="1456"/>
    </row>
    <row r="6" spans="1:21" x14ac:dyDescent="0.2">
      <c r="A6" s="1416" t="s">
        <v>263</v>
      </c>
      <c r="B6" s="1417"/>
      <c r="C6" s="1417"/>
      <c r="D6" s="1417"/>
      <c r="E6" s="1417"/>
      <c r="F6" s="1417"/>
      <c r="G6" s="1417"/>
      <c r="H6" s="1417"/>
      <c r="I6" s="1417"/>
      <c r="J6" s="1417"/>
      <c r="K6" s="1417"/>
      <c r="L6" s="1417"/>
      <c r="M6" s="1417"/>
      <c r="N6" s="1417"/>
      <c r="O6" s="1417"/>
      <c r="P6" s="1417"/>
      <c r="Q6" s="1417"/>
      <c r="R6" s="1417"/>
      <c r="S6" s="1417"/>
      <c r="T6" s="1417"/>
      <c r="U6" s="1418"/>
    </row>
    <row r="7" spans="1:21" ht="13.5" thickBot="1" x14ac:dyDescent="0.25">
      <c r="A7" s="1419"/>
      <c r="B7" s="1420"/>
      <c r="C7" s="1420"/>
      <c r="D7" s="1420"/>
      <c r="E7" s="1420"/>
      <c r="F7" s="1420"/>
      <c r="G7" s="1420"/>
      <c r="H7" s="1420"/>
      <c r="I7" s="1420"/>
      <c r="J7" s="1420"/>
      <c r="K7" s="1420"/>
      <c r="L7" s="1420"/>
      <c r="M7" s="1420"/>
      <c r="N7" s="1420"/>
      <c r="O7" s="1420"/>
      <c r="P7" s="1420"/>
      <c r="Q7" s="1420"/>
      <c r="R7" s="1420"/>
      <c r="S7" s="1420"/>
      <c r="T7" s="1420"/>
      <c r="U7" s="1421"/>
    </row>
    <row r="8" spans="1:21" ht="20.25" x14ac:dyDescent="0.2">
      <c r="A8" s="326"/>
      <c r="B8" s="325" t="s">
        <v>77</v>
      </c>
      <c r="C8" s="324"/>
      <c r="D8" s="324"/>
      <c r="E8" s="324"/>
      <c r="F8" s="324"/>
      <c r="G8" s="324"/>
      <c r="H8" s="324"/>
      <c r="I8" s="324"/>
      <c r="J8" s="324"/>
      <c r="K8" s="324"/>
      <c r="L8" s="324"/>
      <c r="M8" s="324"/>
      <c r="N8" s="324"/>
      <c r="O8" s="324"/>
      <c r="P8" s="324"/>
      <c r="Q8" s="324"/>
      <c r="R8" s="324"/>
      <c r="S8" s="323">
        <v>42649</v>
      </c>
      <c r="T8" s="322"/>
      <c r="U8" s="321"/>
    </row>
    <row r="9" spans="1:21" x14ac:dyDescent="0.2">
      <c r="A9" s="1457" t="s">
        <v>0</v>
      </c>
      <c r="B9" s="1458" t="s">
        <v>78</v>
      </c>
      <c r="C9" s="1459"/>
      <c r="D9" s="1457" t="s">
        <v>79</v>
      </c>
      <c r="E9" s="1457" t="s">
        <v>81</v>
      </c>
      <c r="F9" s="1462"/>
      <c r="G9" s="1462" t="s">
        <v>861</v>
      </c>
      <c r="H9" s="1457" t="s">
        <v>84</v>
      </c>
      <c r="I9" s="1457" t="s">
        <v>85</v>
      </c>
      <c r="J9" s="1457" t="s">
        <v>56</v>
      </c>
      <c r="K9" s="1457" t="s">
        <v>87</v>
      </c>
      <c r="L9" s="1457" t="s">
        <v>88</v>
      </c>
      <c r="M9" s="1457" t="s">
        <v>53</v>
      </c>
      <c r="N9" s="1457" t="s">
        <v>90</v>
      </c>
      <c r="O9" s="1457" t="s">
        <v>91</v>
      </c>
      <c r="P9" s="1457" t="s">
        <v>92</v>
      </c>
      <c r="Q9" s="1457" t="s">
        <v>93</v>
      </c>
      <c r="R9" s="1457" t="s">
        <v>94</v>
      </c>
      <c r="S9" s="1457" t="s">
        <v>95</v>
      </c>
      <c r="T9" s="1457"/>
      <c r="U9" s="1457" t="s">
        <v>96</v>
      </c>
    </row>
    <row r="10" spans="1:21" ht="68.25" customHeight="1" x14ac:dyDescent="0.2">
      <c r="A10" s="1457"/>
      <c r="B10" s="1460"/>
      <c r="C10" s="1461"/>
      <c r="D10" s="1457"/>
      <c r="E10" s="1457"/>
      <c r="F10" s="1463"/>
      <c r="G10" s="1463"/>
      <c r="H10" s="1457"/>
      <c r="I10" s="1457"/>
      <c r="J10" s="1457"/>
      <c r="K10" s="1457"/>
      <c r="L10" s="1457"/>
      <c r="M10" s="1457"/>
      <c r="N10" s="1457"/>
      <c r="O10" s="1457"/>
      <c r="P10" s="1457"/>
      <c r="Q10" s="1457"/>
      <c r="R10" s="1457"/>
      <c r="S10" s="320" t="s">
        <v>97</v>
      </c>
      <c r="T10" s="320" t="s">
        <v>98</v>
      </c>
      <c r="U10" s="1457"/>
    </row>
    <row r="12" spans="1:21" s="83" customFormat="1" ht="107.25" customHeight="1" x14ac:dyDescent="0.2">
      <c r="A12" s="311">
        <v>1</v>
      </c>
      <c r="B12" s="1464" t="s">
        <v>950</v>
      </c>
      <c r="C12" s="1464"/>
      <c r="D12" s="1464" t="s">
        <v>949</v>
      </c>
      <c r="E12" s="303" t="s">
        <v>948</v>
      </c>
      <c r="G12" s="309">
        <v>1</v>
      </c>
      <c r="H12" s="303" t="s">
        <v>947</v>
      </c>
      <c r="I12" s="303" t="s">
        <v>946</v>
      </c>
      <c r="J12" s="308">
        <v>1</v>
      </c>
      <c r="K12" s="307">
        <v>42125</v>
      </c>
      <c r="L12" s="307">
        <v>42369</v>
      </c>
      <c r="M12" s="69">
        <f>(+L12-K12)/7</f>
        <v>34.857142857142854</v>
      </c>
      <c r="N12" s="313">
        <v>0.7</v>
      </c>
      <c r="O12" s="305">
        <f t="shared" ref="O12:O27" si="0">IF(N12/J12&gt;1,1,+N12/J12)</f>
        <v>0.7</v>
      </c>
      <c r="P12" s="69">
        <f t="shared" ref="P12:P27" si="1">+M12*O12</f>
        <v>24.399999999999995</v>
      </c>
      <c r="Q12" s="69">
        <f t="shared" ref="Q12:Q27" si="2">IF(L12&lt;=$S$8,P12,0)</f>
        <v>24.399999999999995</v>
      </c>
      <c r="R12" s="69">
        <f t="shared" ref="R12:R27" si="3">IF($S$8&gt;=L12,M12,0)</f>
        <v>34.857142857142854</v>
      </c>
      <c r="S12" s="154"/>
      <c r="T12" s="154"/>
      <c r="U12" s="318" t="s">
        <v>945</v>
      </c>
    </row>
    <row r="13" spans="1:21" s="83" customFormat="1" ht="100.5" customHeight="1" x14ac:dyDescent="0.2">
      <c r="A13" s="311">
        <v>2</v>
      </c>
      <c r="B13" s="1464" t="s">
        <v>944</v>
      </c>
      <c r="C13" s="1464"/>
      <c r="D13" s="1464"/>
      <c r="E13" s="1464" t="s">
        <v>943</v>
      </c>
      <c r="G13" s="309">
        <v>2</v>
      </c>
      <c r="H13" s="303" t="s">
        <v>942</v>
      </c>
      <c r="I13" s="303" t="s">
        <v>941</v>
      </c>
      <c r="J13" s="308">
        <v>1</v>
      </c>
      <c r="K13" s="307">
        <v>42125</v>
      </c>
      <c r="L13" s="307">
        <v>42369</v>
      </c>
      <c r="M13" s="69">
        <f>(+L13-K13)/7</f>
        <v>34.857142857142854</v>
      </c>
      <c r="N13" s="306">
        <v>0.3</v>
      </c>
      <c r="O13" s="305">
        <f t="shared" si="0"/>
        <v>0.3</v>
      </c>
      <c r="P13" s="69">
        <f t="shared" si="1"/>
        <v>10.457142857142856</v>
      </c>
      <c r="Q13" s="69">
        <f t="shared" si="2"/>
        <v>10.457142857142856</v>
      </c>
      <c r="R13" s="69">
        <f t="shared" si="3"/>
        <v>34.857142857142854</v>
      </c>
      <c r="S13" s="304"/>
      <c r="T13" s="304"/>
      <c r="U13" s="318" t="s">
        <v>940</v>
      </c>
    </row>
    <row r="14" spans="1:21" s="83" customFormat="1" ht="100.5" customHeight="1" x14ac:dyDescent="0.2">
      <c r="A14" s="311">
        <v>3</v>
      </c>
      <c r="B14" s="1464" t="s">
        <v>939</v>
      </c>
      <c r="C14" s="1464"/>
      <c r="D14" s="1464"/>
      <c r="E14" s="1464"/>
      <c r="G14" s="309">
        <v>3</v>
      </c>
      <c r="H14" s="303" t="s">
        <v>938</v>
      </c>
      <c r="I14" s="303" t="s">
        <v>937</v>
      </c>
      <c r="J14" s="308">
        <v>1</v>
      </c>
      <c r="K14" s="307">
        <v>42125</v>
      </c>
      <c r="L14" s="307">
        <v>42369</v>
      </c>
      <c r="M14" s="69">
        <f t="shared" ref="M14:M27" si="4">+(+L14-K14)/7</f>
        <v>34.857142857142854</v>
      </c>
      <c r="N14" s="313">
        <v>1</v>
      </c>
      <c r="O14" s="305">
        <f t="shared" si="0"/>
        <v>1</v>
      </c>
      <c r="P14" s="69">
        <f t="shared" si="1"/>
        <v>34.857142857142854</v>
      </c>
      <c r="Q14" s="69">
        <f t="shared" si="2"/>
        <v>34.857142857142854</v>
      </c>
      <c r="R14" s="69">
        <f t="shared" si="3"/>
        <v>34.857142857142854</v>
      </c>
      <c r="S14" s="304"/>
      <c r="T14" s="304"/>
      <c r="U14" s="319"/>
    </row>
    <row r="15" spans="1:21" s="83" customFormat="1" ht="105" customHeight="1" x14ac:dyDescent="0.2">
      <c r="A15" s="311">
        <v>4</v>
      </c>
      <c r="B15" s="1464" t="s">
        <v>936</v>
      </c>
      <c r="C15" s="1464"/>
      <c r="D15" s="303" t="s">
        <v>935</v>
      </c>
      <c r="E15" s="303" t="s">
        <v>934</v>
      </c>
      <c r="G15" s="309">
        <v>4</v>
      </c>
      <c r="H15" s="303" t="s">
        <v>933</v>
      </c>
      <c r="I15" s="303" t="s">
        <v>932</v>
      </c>
      <c r="J15" s="308">
        <v>1</v>
      </c>
      <c r="K15" s="307">
        <v>42125</v>
      </c>
      <c r="L15" s="307">
        <v>42369</v>
      </c>
      <c r="M15" s="69">
        <f t="shared" si="4"/>
        <v>34.857142857142854</v>
      </c>
      <c r="N15" s="306">
        <v>0.3</v>
      </c>
      <c r="O15" s="305">
        <f t="shared" si="0"/>
        <v>0.3</v>
      </c>
      <c r="P15" s="69">
        <f t="shared" si="1"/>
        <v>10.457142857142856</v>
      </c>
      <c r="Q15" s="69">
        <f t="shared" si="2"/>
        <v>10.457142857142856</v>
      </c>
      <c r="R15" s="69">
        <f t="shared" si="3"/>
        <v>34.857142857142854</v>
      </c>
      <c r="S15" s="304"/>
      <c r="T15" s="304"/>
      <c r="U15" s="318" t="s">
        <v>931</v>
      </c>
    </row>
    <row r="16" spans="1:21" s="83" customFormat="1" ht="100.5" customHeight="1" x14ac:dyDescent="0.2">
      <c r="A16" s="311">
        <v>5</v>
      </c>
      <c r="B16" s="1464" t="s">
        <v>930</v>
      </c>
      <c r="C16" s="1464"/>
      <c r="D16" s="303" t="s">
        <v>929</v>
      </c>
      <c r="E16" s="303" t="s">
        <v>928</v>
      </c>
      <c r="G16" s="309">
        <v>5</v>
      </c>
      <c r="H16" s="303" t="s">
        <v>927</v>
      </c>
      <c r="I16" s="303" t="s">
        <v>926</v>
      </c>
      <c r="J16" s="308">
        <v>1</v>
      </c>
      <c r="K16" s="307">
        <v>42125</v>
      </c>
      <c r="L16" s="307">
        <v>42369</v>
      </c>
      <c r="M16" s="69">
        <f t="shared" si="4"/>
        <v>34.857142857142854</v>
      </c>
      <c r="N16" s="313">
        <v>1</v>
      </c>
      <c r="O16" s="305">
        <f t="shared" si="0"/>
        <v>1</v>
      </c>
      <c r="P16" s="69">
        <f t="shared" si="1"/>
        <v>34.857142857142854</v>
      </c>
      <c r="Q16" s="69">
        <f t="shared" si="2"/>
        <v>34.857142857142854</v>
      </c>
      <c r="R16" s="69">
        <f t="shared" si="3"/>
        <v>34.857142857142854</v>
      </c>
      <c r="S16" s="304"/>
      <c r="T16" s="304"/>
      <c r="U16" s="312" t="s">
        <v>925</v>
      </c>
    </row>
    <row r="17" spans="1:21" s="83" customFormat="1" ht="100.5" customHeight="1" x14ac:dyDescent="0.2">
      <c r="A17" s="311">
        <v>6</v>
      </c>
      <c r="B17" s="1464" t="s">
        <v>924</v>
      </c>
      <c r="C17" s="1464"/>
      <c r="D17" s="314" t="s">
        <v>923</v>
      </c>
      <c r="E17" s="314" t="s">
        <v>922</v>
      </c>
      <c r="G17" s="309">
        <v>6</v>
      </c>
      <c r="H17" s="303" t="s">
        <v>921</v>
      </c>
      <c r="I17" s="303" t="s">
        <v>920</v>
      </c>
      <c r="J17" s="308">
        <v>1</v>
      </c>
      <c r="K17" s="307">
        <v>42125</v>
      </c>
      <c r="L17" s="307">
        <v>42369</v>
      </c>
      <c r="M17" s="69">
        <f t="shared" si="4"/>
        <v>34.857142857142854</v>
      </c>
      <c r="N17" s="306">
        <v>0.8</v>
      </c>
      <c r="O17" s="305">
        <f t="shared" si="0"/>
        <v>0.8</v>
      </c>
      <c r="P17" s="69">
        <f t="shared" si="1"/>
        <v>27.885714285714286</v>
      </c>
      <c r="Q17" s="69">
        <f t="shared" si="2"/>
        <v>27.885714285714286</v>
      </c>
      <c r="R17" s="69">
        <f t="shared" si="3"/>
        <v>34.857142857142854</v>
      </c>
      <c r="S17" s="304"/>
      <c r="T17" s="304"/>
      <c r="U17" s="318" t="s">
        <v>919</v>
      </c>
    </row>
    <row r="18" spans="1:21" s="83" customFormat="1" ht="100.5" customHeight="1" x14ac:dyDescent="0.2">
      <c r="A18" s="311">
        <v>7</v>
      </c>
      <c r="B18" s="1464" t="s">
        <v>918</v>
      </c>
      <c r="C18" s="1464"/>
      <c r="D18" s="303" t="s">
        <v>917</v>
      </c>
      <c r="E18" s="314" t="s">
        <v>916</v>
      </c>
      <c r="G18" s="309">
        <v>7</v>
      </c>
      <c r="H18" s="303" t="s">
        <v>899</v>
      </c>
      <c r="I18" s="303" t="s">
        <v>915</v>
      </c>
      <c r="J18" s="308">
        <v>1</v>
      </c>
      <c r="K18" s="307">
        <v>42125</v>
      </c>
      <c r="L18" s="307">
        <v>42369</v>
      </c>
      <c r="M18" s="69">
        <f t="shared" si="4"/>
        <v>34.857142857142854</v>
      </c>
      <c r="N18" s="313">
        <v>1</v>
      </c>
      <c r="O18" s="305">
        <f t="shared" si="0"/>
        <v>1</v>
      </c>
      <c r="P18" s="69">
        <f t="shared" si="1"/>
        <v>34.857142857142854</v>
      </c>
      <c r="Q18" s="69">
        <f t="shared" si="2"/>
        <v>34.857142857142854</v>
      </c>
      <c r="R18" s="69">
        <f t="shared" si="3"/>
        <v>34.857142857142854</v>
      </c>
      <c r="S18" s="304"/>
      <c r="T18" s="304"/>
      <c r="U18" s="317" t="s">
        <v>914</v>
      </c>
    </row>
    <row r="19" spans="1:21" s="83" customFormat="1" ht="100.5" customHeight="1" x14ac:dyDescent="0.2">
      <c r="A19" s="311">
        <v>8</v>
      </c>
      <c r="B19" s="1464" t="s">
        <v>913</v>
      </c>
      <c r="C19" s="1464"/>
      <c r="D19" s="314" t="s">
        <v>912</v>
      </c>
      <c r="E19" s="314" t="s">
        <v>911</v>
      </c>
      <c r="G19" s="309">
        <v>8</v>
      </c>
      <c r="H19" s="303" t="s">
        <v>910</v>
      </c>
      <c r="I19" s="308" t="s">
        <v>909</v>
      </c>
      <c r="J19" s="308">
        <v>1</v>
      </c>
      <c r="K19" s="307">
        <v>42125</v>
      </c>
      <c r="L19" s="307">
        <v>42369</v>
      </c>
      <c r="M19" s="69">
        <f t="shared" si="4"/>
        <v>34.857142857142854</v>
      </c>
      <c r="N19" s="313">
        <v>1</v>
      </c>
      <c r="O19" s="305">
        <f t="shared" si="0"/>
        <v>1</v>
      </c>
      <c r="P19" s="69">
        <f t="shared" si="1"/>
        <v>34.857142857142854</v>
      </c>
      <c r="Q19" s="69">
        <f t="shared" si="2"/>
        <v>34.857142857142854</v>
      </c>
      <c r="R19" s="69">
        <f t="shared" si="3"/>
        <v>34.857142857142854</v>
      </c>
      <c r="S19" s="304"/>
      <c r="T19" s="304"/>
      <c r="U19" s="317" t="s">
        <v>908</v>
      </c>
    </row>
    <row r="20" spans="1:21" s="83" customFormat="1" ht="100.5" customHeight="1" x14ac:dyDescent="0.2">
      <c r="A20" s="311">
        <v>9</v>
      </c>
      <c r="B20" s="1464" t="s">
        <v>907</v>
      </c>
      <c r="C20" s="1464"/>
      <c r="D20" s="314" t="s">
        <v>906</v>
      </c>
      <c r="E20" s="314" t="s">
        <v>900</v>
      </c>
      <c r="G20" s="309">
        <v>9</v>
      </c>
      <c r="H20" s="303" t="s">
        <v>905</v>
      </c>
      <c r="I20" s="303" t="s">
        <v>904</v>
      </c>
      <c r="J20" s="308">
        <v>1</v>
      </c>
      <c r="K20" s="307">
        <v>42125</v>
      </c>
      <c r="L20" s="307">
        <v>42369</v>
      </c>
      <c r="M20" s="69">
        <f t="shared" si="4"/>
        <v>34.857142857142854</v>
      </c>
      <c r="N20" s="313">
        <v>1</v>
      </c>
      <c r="O20" s="305">
        <f t="shared" si="0"/>
        <v>1</v>
      </c>
      <c r="P20" s="69">
        <f t="shared" si="1"/>
        <v>34.857142857142854</v>
      </c>
      <c r="Q20" s="69">
        <f t="shared" si="2"/>
        <v>34.857142857142854</v>
      </c>
      <c r="R20" s="69">
        <f t="shared" si="3"/>
        <v>34.857142857142854</v>
      </c>
      <c r="S20" s="304"/>
      <c r="T20" s="304"/>
      <c r="U20" s="317" t="s">
        <v>903</v>
      </c>
    </row>
    <row r="21" spans="1:21" s="83" customFormat="1" ht="147.75" customHeight="1" x14ac:dyDescent="0.2">
      <c r="A21" s="311">
        <v>10</v>
      </c>
      <c r="B21" s="1464" t="s">
        <v>902</v>
      </c>
      <c r="C21" s="1464"/>
      <c r="D21" s="314" t="s">
        <v>901</v>
      </c>
      <c r="E21" s="314" t="s">
        <v>900</v>
      </c>
      <c r="G21" s="309">
        <v>10</v>
      </c>
      <c r="H21" s="303" t="s">
        <v>899</v>
      </c>
      <c r="I21" s="303" t="s">
        <v>898</v>
      </c>
      <c r="J21" s="308">
        <v>1</v>
      </c>
      <c r="K21" s="307">
        <v>42125</v>
      </c>
      <c r="L21" s="307">
        <v>42369</v>
      </c>
      <c r="M21" s="69">
        <f t="shared" si="4"/>
        <v>34.857142857142854</v>
      </c>
      <c r="N21" s="313">
        <v>1</v>
      </c>
      <c r="O21" s="305">
        <f t="shared" si="0"/>
        <v>1</v>
      </c>
      <c r="P21" s="69">
        <f t="shared" si="1"/>
        <v>34.857142857142854</v>
      </c>
      <c r="Q21" s="69">
        <f t="shared" si="2"/>
        <v>34.857142857142854</v>
      </c>
      <c r="R21" s="69">
        <f t="shared" si="3"/>
        <v>34.857142857142854</v>
      </c>
      <c r="S21" s="304"/>
      <c r="T21" s="304"/>
      <c r="U21" s="316" t="s">
        <v>897</v>
      </c>
    </row>
    <row r="22" spans="1:21" s="83" customFormat="1" ht="121.5" customHeight="1" x14ac:dyDescent="0.2">
      <c r="A22" s="311">
        <v>11</v>
      </c>
      <c r="B22" s="1464" t="s">
        <v>896</v>
      </c>
      <c r="C22" s="1464"/>
      <c r="D22" s="314" t="s">
        <v>895</v>
      </c>
      <c r="E22" s="303" t="s">
        <v>894</v>
      </c>
      <c r="G22" s="309">
        <v>11</v>
      </c>
      <c r="H22" s="303" t="s">
        <v>893</v>
      </c>
      <c r="I22" s="303" t="s">
        <v>881</v>
      </c>
      <c r="J22" s="308">
        <v>1</v>
      </c>
      <c r="K22" s="307">
        <v>42125</v>
      </c>
      <c r="L22" s="307">
        <v>42369</v>
      </c>
      <c r="M22" s="69">
        <f t="shared" si="4"/>
        <v>34.857142857142854</v>
      </c>
      <c r="N22" s="313">
        <v>1</v>
      </c>
      <c r="O22" s="305">
        <f t="shared" si="0"/>
        <v>1</v>
      </c>
      <c r="P22" s="69">
        <f t="shared" si="1"/>
        <v>34.857142857142854</v>
      </c>
      <c r="Q22" s="69">
        <f t="shared" si="2"/>
        <v>34.857142857142854</v>
      </c>
      <c r="R22" s="69">
        <f t="shared" si="3"/>
        <v>34.857142857142854</v>
      </c>
      <c r="S22" s="304"/>
      <c r="T22" s="304"/>
      <c r="U22" s="315" t="s">
        <v>892</v>
      </c>
    </row>
    <row r="23" spans="1:21" s="83" customFormat="1" ht="120.75" customHeight="1" x14ac:dyDescent="0.2">
      <c r="A23" s="311">
        <v>12</v>
      </c>
      <c r="B23" s="1464" t="s">
        <v>891</v>
      </c>
      <c r="C23" s="1464"/>
      <c r="D23" s="303" t="s">
        <v>890</v>
      </c>
      <c r="E23" s="303" t="s">
        <v>889</v>
      </c>
      <c r="G23" s="309">
        <v>12</v>
      </c>
      <c r="H23" s="303" t="s">
        <v>888</v>
      </c>
      <c r="I23" s="303" t="s">
        <v>887</v>
      </c>
      <c r="J23" s="308">
        <v>1</v>
      </c>
      <c r="K23" s="307">
        <v>42125</v>
      </c>
      <c r="L23" s="307">
        <v>42369</v>
      </c>
      <c r="M23" s="69">
        <f t="shared" si="4"/>
        <v>34.857142857142854</v>
      </c>
      <c r="N23" s="313">
        <v>1</v>
      </c>
      <c r="O23" s="305">
        <f t="shared" si="0"/>
        <v>1</v>
      </c>
      <c r="P23" s="69">
        <f t="shared" si="1"/>
        <v>34.857142857142854</v>
      </c>
      <c r="Q23" s="69">
        <f t="shared" si="2"/>
        <v>34.857142857142854</v>
      </c>
      <c r="R23" s="69">
        <f t="shared" si="3"/>
        <v>34.857142857142854</v>
      </c>
      <c r="S23" s="304"/>
      <c r="T23" s="304"/>
      <c r="U23" s="312" t="s">
        <v>886</v>
      </c>
    </row>
    <row r="24" spans="1:21" s="83" customFormat="1" ht="100.5" customHeight="1" x14ac:dyDescent="0.2">
      <c r="A24" s="311">
        <v>13</v>
      </c>
      <c r="B24" s="1464" t="s">
        <v>885</v>
      </c>
      <c r="C24" s="1464"/>
      <c r="D24" s="314" t="s">
        <v>884</v>
      </c>
      <c r="E24" s="314" t="s">
        <v>883</v>
      </c>
      <c r="G24" s="309">
        <v>13</v>
      </c>
      <c r="H24" s="303" t="s">
        <v>882</v>
      </c>
      <c r="I24" s="303" t="s">
        <v>881</v>
      </c>
      <c r="J24" s="308">
        <v>1</v>
      </c>
      <c r="K24" s="307">
        <v>42125</v>
      </c>
      <c r="L24" s="307">
        <v>42369</v>
      </c>
      <c r="M24" s="69">
        <f t="shared" si="4"/>
        <v>34.857142857142854</v>
      </c>
      <c r="N24" s="313">
        <v>1</v>
      </c>
      <c r="O24" s="305">
        <f t="shared" si="0"/>
        <v>1</v>
      </c>
      <c r="P24" s="69">
        <f t="shared" si="1"/>
        <v>34.857142857142854</v>
      </c>
      <c r="Q24" s="69">
        <f t="shared" si="2"/>
        <v>34.857142857142854</v>
      </c>
      <c r="R24" s="69">
        <f t="shared" si="3"/>
        <v>34.857142857142854</v>
      </c>
      <c r="S24" s="304"/>
      <c r="T24" s="304"/>
      <c r="U24" s="312" t="s">
        <v>880</v>
      </c>
    </row>
    <row r="25" spans="1:21" s="83" customFormat="1" ht="100.5" customHeight="1" x14ac:dyDescent="0.2">
      <c r="A25" s="311">
        <v>14</v>
      </c>
      <c r="B25" s="1464" t="s">
        <v>879</v>
      </c>
      <c r="C25" s="1464"/>
      <c r="D25" s="303" t="s">
        <v>878</v>
      </c>
      <c r="E25" s="314" t="s">
        <v>877</v>
      </c>
      <c r="G25" s="309">
        <v>14</v>
      </c>
      <c r="H25" s="303" t="s">
        <v>876</v>
      </c>
      <c r="I25" s="303" t="s">
        <v>875</v>
      </c>
      <c r="J25" s="308">
        <v>1</v>
      </c>
      <c r="K25" s="307">
        <v>42125</v>
      </c>
      <c r="L25" s="307">
        <v>42369</v>
      </c>
      <c r="M25" s="69">
        <f t="shared" si="4"/>
        <v>34.857142857142854</v>
      </c>
      <c r="N25" s="313">
        <v>1</v>
      </c>
      <c r="O25" s="305">
        <f t="shared" si="0"/>
        <v>1</v>
      </c>
      <c r="P25" s="69">
        <f t="shared" si="1"/>
        <v>34.857142857142854</v>
      </c>
      <c r="Q25" s="69">
        <f t="shared" si="2"/>
        <v>34.857142857142854</v>
      </c>
      <c r="R25" s="69">
        <f t="shared" si="3"/>
        <v>34.857142857142854</v>
      </c>
      <c r="S25" s="304"/>
      <c r="T25" s="304"/>
      <c r="U25" s="312" t="s">
        <v>874</v>
      </c>
    </row>
    <row r="26" spans="1:21" s="83" customFormat="1" ht="100.5" customHeight="1" x14ac:dyDescent="0.2">
      <c r="A26" s="311">
        <v>15</v>
      </c>
      <c r="B26" s="1464" t="s">
        <v>873</v>
      </c>
      <c r="C26" s="1464"/>
      <c r="D26" s="303" t="s">
        <v>872</v>
      </c>
      <c r="E26" s="303" t="s">
        <v>871</v>
      </c>
      <c r="G26" s="309">
        <v>15</v>
      </c>
      <c r="H26" s="303" t="s">
        <v>870</v>
      </c>
      <c r="I26" s="303" t="s">
        <v>869</v>
      </c>
      <c r="J26" s="308">
        <v>1</v>
      </c>
      <c r="K26" s="307">
        <v>42125</v>
      </c>
      <c r="L26" s="307">
        <v>42369</v>
      </c>
      <c r="M26" s="69">
        <f t="shared" si="4"/>
        <v>34.857142857142854</v>
      </c>
      <c r="N26" s="313">
        <v>1</v>
      </c>
      <c r="O26" s="305">
        <f t="shared" si="0"/>
        <v>1</v>
      </c>
      <c r="P26" s="69">
        <f t="shared" si="1"/>
        <v>34.857142857142854</v>
      </c>
      <c r="Q26" s="69">
        <f t="shared" si="2"/>
        <v>34.857142857142854</v>
      </c>
      <c r="R26" s="69">
        <f t="shared" si="3"/>
        <v>34.857142857142854</v>
      </c>
      <c r="S26" s="304"/>
      <c r="T26" s="304"/>
      <c r="U26" s="312" t="s">
        <v>868</v>
      </c>
    </row>
    <row r="27" spans="1:21" s="83" customFormat="1" ht="100.5" customHeight="1" x14ac:dyDescent="0.2">
      <c r="A27" s="311">
        <v>16</v>
      </c>
      <c r="B27" s="1464" t="s">
        <v>867</v>
      </c>
      <c r="C27" s="1464"/>
      <c r="D27" s="303" t="s">
        <v>866</v>
      </c>
      <c r="E27" s="303" t="s">
        <v>865</v>
      </c>
      <c r="G27" s="309">
        <v>16</v>
      </c>
      <c r="H27" s="303" t="s">
        <v>864</v>
      </c>
      <c r="I27" s="303" t="s">
        <v>863</v>
      </c>
      <c r="J27" s="308">
        <v>1</v>
      </c>
      <c r="K27" s="307">
        <v>42125</v>
      </c>
      <c r="L27" s="307">
        <v>42369</v>
      </c>
      <c r="M27" s="69">
        <f t="shared" si="4"/>
        <v>34.857142857142854</v>
      </c>
      <c r="N27" s="306">
        <v>0.5</v>
      </c>
      <c r="O27" s="305">
        <f t="shared" si="0"/>
        <v>0.5</v>
      </c>
      <c r="P27" s="69">
        <f t="shared" si="1"/>
        <v>17.428571428571427</v>
      </c>
      <c r="Q27" s="69">
        <f t="shared" si="2"/>
        <v>17.428571428571427</v>
      </c>
      <c r="R27" s="69">
        <f t="shared" si="3"/>
        <v>34.857142857142854</v>
      </c>
      <c r="S27" s="304"/>
      <c r="T27" s="304"/>
      <c r="U27" s="303" t="s">
        <v>862</v>
      </c>
    </row>
    <row r="28" spans="1:21" ht="15.75" x14ac:dyDescent="0.2">
      <c r="J28" s="302">
        <v>15</v>
      </c>
      <c r="M28" s="93">
        <f>SUM(M12:M27)</f>
        <v>557.71428571428555</v>
      </c>
      <c r="N28" s="93">
        <f>SUM(N12:N27)</f>
        <v>13.6</v>
      </c>
      <c r="O28" s="787">
        <f>N28/J28</f>
        <v>0.90666666666666662</v>
      </c>
      <c r="P28" s="93">
        <f>SUM(P12:P27)</f>
        <v>474.05714285714276</v>
      </c>
      <c r="Q28" s="93">
        <f>SUM(Q12:Q27)</f>
        <v>474.05714285714276</v>
      </c>
      <c r="R28" s="93">
        <f>SUM(R12:R27)</f>
        <v>557.71428571428555</v>
      </c>
    </row>
    <row r="32" spans="1:21" x14ac:dyDescent="0.2">
      <c r="D32" s="1371" t="s">
        <v>166</v>
      </c>
      <c r="E32" s="1371"/>
      <c r="F32" s="1371"/>
      <c r="G32" s="1371"/>
      <c r="H32" s="1371"/>
      <c r="I32" s="1371"/>
      <c r="J32" s="1371"/>
      <c r="K32" s="1371"/>
      <c r="L32" s="1371"/>
      <c r="M32" s="1371"/>
      <c r="N32" s="1371"/>
      <c r="O32" s="1371"/>
      <c r="P32" s="1371"/>
      <c r="Q32" s="1371"/>
      <c r="R32" s="1371"/>
      <c r="S32" s="83"/>
    </row>
    <row r="33" spans="4:19" x14ac:dyDescent="0.2">
      <c r="D33" s="1371" t="s">
        <v>167</v>
      </c>
      <c r="E33" s="1371"/>
      <c r="F33" s="1371"/>
      <c r="G33" s="1371"/>
      <c r="H33" s="1371"/>
      <c r="I33" s="1371"/>
      <c r="J33" s="1371"/>
      <c r="K33" s="1371"/>
      <c r="L33" s="1371"/>
      <c r="M33" s="1371"/>
      <c r="N33" s="1371"/>
      <c r="O33" s="1371"/>
      <c r="P33" s="1371"/>
      <c r="Q33" s="1371"/>
      <c r="R33" s="1371"/>
      <c r="S33" s="83"/>
    </row>
    <row r="34" spans="4:19" ht="15.75" x14ac:dyDescent="0.2">
      <c r="D34" s="1384" t="s">
        <v>169</v>
      </c>
      <c r="E34" s="1384"/>
      <c r="F34" s="1384"/>
      <c r="G34" s="1384"/>
      <c r="H34" s="1384"/>
      <c r="I34" s="1384"/>
      <c r="J34" s="1384"/>
      <c r="K34" s="1384"/>
      <c r="L34" s="1384"/>
      <c r="M34" s="1384"/>
      <c r="N34" s="1384"/>
      <c r="O34" s="1384"/>
      <c r="P34" s="1386" t="s">
        <v>309</v>
      </c>
      <c r="Q34" s="1386"/>
      <c r="R34" s="1386"/>
      <c r="S34" s="93">
        <f>+R28</f>
        <v>557.71428571428555</v>
      </c>
    </row>
    <row r="35" spans="4:19" ht="15.75" x14ac:dyDescent="0.2">
      <c r="D35" s="1384" t="s">
        <v>170</v>
      </c>
      <c r="E35" s="1384"/>
      <c r="F35" s="1384"/>
      <c r="G35" s="1384"/>
      <c r="H35" s="1384"/>
      <c r="I35" s="1384"/>
      <c r="J35" s="1384"/>
      <c r="K35" s="1384"/>
      <c r="L35" s="1384"/>
      <c r="M35" s="1384"/>
      <c r="N35" s="1384"/>
      <c r="O35" s="1384"/>
      <c r="P35" s="1386" t="s">
        <v>308</v>
      </c>
      <c r="Q35" s="1386"/>
      <c r="R35" s="1386"/>
      <c r="S35" s="93">
        <f>+J28</f>
        <v>15</v>
      </c>
    </row>
    <row r="36" spans="4:19" ht="15.75" x14ac:dyDescent="0.2">
      <c r="D36" s="1384" t="s">
        <v>171</v>
      </c>
      <c r="E36" s="1384"/>
      <c r="F36" s="1384"/>
      <c r="G36" s="1384"/>
      <c r="H36" s="1384"/>
      <c r="I36" s="1384"/>
      <c r="J36" s="1384"/>
      <c r="K36" s="1384"/>
      <c r="L36" s="1384"/>
      <c r="M36" s="1384"/>
      <c r="N36" s="1384"/>
      <c r="O36" s="1384"/>
      <c r="P36" s="1389" t="s">
        <v>307</v>
      </c>
      <c r="Q36" s="1389"/>
      <c r="R36" s="1389"/>
      <c r="S36" s="101">
        <f>IF(Q28=0,0,+Q28/S34)</f>
        <v>0.85000000000000009</v>
      </c>
    </row>
    <row r="37" spans="4:19" ht="15.75" x14ac:dyDescent="0.2">
      <c r="D37" s="1384" t="s">
        <v>172</v>
      </c>
      <c r="E37" s="1384"/>
      <c r="F37" s="1384"/>
      <c r="G37" s="1384"/>
      <c r="H37" s="1384"/>
      <c r="I37" s="1384"/>
      <c r="J37" s="1384"/>
      <c r="K37" s="1384"/>
      <c r="L37" s="1384"/>
      <c r="M37" s="1384"/>
      <c r="N37" s="1384"/>
      <c r="O37" s="1384"/>
      <c r="P37" s="1389" t="s">
        <v>306</v>
      </c>
      <c r="Q37" s="1389"/>
      <c r="R37" s="1389"/>
      <c r="S37" s="101">
        <f>IF(N28=0,0,+N28/S35)</f>
        <v>0.90666666666666662</v>
      </c>
    </row>
  </sheetData>
  <autoFilter ref="O1:O37"/>
  <mergeCells count="53">
    <mergeCell ref="B24:C24"/>
    <mergeCell ref="B25:C25"/>
    <mergeCell ref="B26:C26"/>
    <mergeCell ref="D36:O36"/>
    <mergeCell ref="P36:R36"/>
    <mergeCell ref="D37:O37"/>
    <mergeCell ref="P37:R37"/>
    <mergeCell ref="B27:C27"/>
    <mergeCell ref="D32:R32"/>
    <mergeCell ref="D33:R33"/>
    <mergeCell ref="D34:O34"/>
    <mergeCell ref="P34:R34"/>
    <mergeCell ref="D35:O35"/>
    <mergeCell ref="P35:R35"/>
    <mergeCell ref="B23:C23"/>
    <mergeCell ref="R9:R10"/>
    <mergeCell ref="B15:C15"/>
    <mergeCell ref="B16:C16"/>
    <mergeCell ref="B17:C17"/>
    <mergeCell ref="B18:C18"/>
    <mergeCell ref="B19:C19"/>
    <mergeCell ref="J9:J10"/>
    <mergeCell ref="K9:K10"/>
    <mergeCell ref="B20:C20"/>
    <mergeCell ref="B21:C21"/>
    <mergeCell ref="B22:C22"/>
    <mergeCell ref="U9:U10"/>
    <mergeCell ref="B12:C12"/>
    <mergeCell ref="D12:D14"/>
    <mergeCell ref="B13:C13"/>
    <mergeCell ref="E13:E14"/>
    <mergeCell ref="B14:C14"/>
    <mergeCell ref="N9:N10"/>
    <mergeCell ref="O9:O10"/>
    <mergeCell ref="P9:P10"/>
    <mergeCell ref="Q9:Q10"/>
    <mergeCell ref="L9:L10"/>
    <mergeCell ref="M9:M10"/>
    <mergeCell ref="G9:G10"/>
    <mergeCell ref="S9:T9"/>
    <mergeCell ref="H9:H10"/>
    <mergeCell ref="I9:I10"/>
    <mergeCell ref="A9:A10"/>
    <mergeCell ref="B9:C10"/>
    <mergeCell ref="D9:D10"/>
    <mergeCell ref="E9:E10"/>
    <mergeCell ref="F9:F10"/>
    <mergeCell ref="A6:U7"/>
    <mergeCell ref="A1:B4"/>
    <mergeCell ref="C1:U4"/>
    <mergeCell ref="A5:G5"/>
    <mergeCell ref="H5:N5"/>
    <mergeCell ref="O5:U5"/>
  </mergeCells>
  <conditionalFormatting sqref="O9:O10">
    <cfRule type="cellIs" dxfId="553" priority="21" stopIfTrue="1" operator="between">
      <formula>0.9</formula>
      <formula>1</formula>
    </cfRule>
    <cfRule type="cellIs" dxfId="552" priority="22" stopIfTrue="1" operator="between">
      <formula>0.5</formula>
      <formula>0.89</formula>
    </cfRule>
    <cfRule type="cellIs" dxfId="551" priority="23" stopIfTrue="1" operator="between">
      <formula>0.2</formula>
      <formula>0.49</formula>
    </cfRule>
    <cfRule type="cellIs" dxfId="550" priority="24" stopIfTrue="1" operator="between">
      <formula>0</formula>
      <formula>0.19</formula>
    </cfRule>
  </conditionalFormatting>
  <conditionalFormatting sqref="O12:O27">
    <cfRule type="cellIs" dxfId="549" priority="17" stopIfTrue="1" operator="between">
      <formula>0.9</formula>
      <formula>1</formula>
    </cfRule>
    <cfRule type="cellIs" dxfId="548" priority="18" stopIfTrue="1" operator="between">
      <formula>0.5</formula>
      <formula>0.89</formula>
    </cfRule>
    <cfRule type="cellIs" dxfId="547" priority="19" stopIfTrue="1" operator="between">
      <formula>0.2</formula>
      <formula>0.49</formula>
    </cfRule>
    <cfRule type="cellIs" dxfId="546" priority="20" stopIfTrue="1" operator="between">
      <formula>0</formula>
      <formula>0.19</formula>
    </cfRule>
  </conditionalFormatting>
  <conditionalFormatting sqref="S36">
    <cfRule type="cellIs" dxfId="545" priority="13" stopIfTrue="1" operator="between">
      <formula>0.9</formula>
      <formula>1</formula>
    </cfRule>
    <cfRule type="cellIs" dxfId="544" priority="14" stopIfTrue="1" operator="between">
      <formula>0.5</formula>
      <formula>0.89</formula>
    </cfRule>
    <cfRule type="cellIs" dxfId="543" priority="15" stopIfTrue="1" operator="between">
      <formula>0.2</formula>
      <formula>0.49</formula>
    </cfRule>
    <cfRule type="cellIs" dxfId="542" priority="16" stopIfTrue="1" operator="between">
      <formula>0</formula>
      <formula>0.19</formula>
    </cfRule>
  </conditionalFormatting>
  <conditionalFormatting sqref="S36">
    <cfRule type="cellIs" dxfId="541" priority="9" stopIfTrue="1" operator="between">
      <formula>0.9</formula>
      <formula>1</formula>
    </cfRule>
    <cfRule type="cellIs" dxfId="540" priority="10" stopIfTrue="1" operator="between">
      <formula>0.5</formula>
      <formula>0.89</formula>
    </cfRule>
    <cfRule type="cellIs" dxfId="539" priority="11" stopIfTrue="1" operator="between">
      <formula>0.2</formula>
      <formula>0.49</formula>
    </cfRule>
    <cfRule type="cellIs" dxfId="538" priority="12" stopIfTrue="1" operator="between">
      <formula>0</formula>
      <formula>0.19</formula>
    </cfRule>
  </conditionalFormatting>
  <conditionalFormatting sqref="S37">
    <cfRule type="cellIs" dxfId="537" priority="5" stopIfTrue="1" operator="between">
      <formula>0.9</formula>
      <formula>1</formula>
    </cfRule>
    <cfRule type="cellIs" dxfId="536" priority="6" stopIfTrue="1" operator="between">
      <formula>0.5</formula>
      <formula>0.89</formula>
    </cfRule>
    <cfRule type="cellIs" dxfId="535" priority="7" stopIfTrue="1" operator="between">
      <formula>0.2</formula>
      <formula>0.49</formula>
    </cfRule>
    <cfRule type="cellIs" dxfId="534" priority="8" stopIfTrue="1" operator="between">
      <formula>0</formula>
      <formula>0.19</formula>
    </cfRule>
  </conditionalFormatting>
  <conditionalFormatting sqref="S37">
    <cfRule type="cellIs" dxfId="533" priority="1" stopIfTrue="1" operator="between">
      <formula>0.9</formula>
      <formula>1</formula>
    </cfRule>
    <cfRule type="cellIs" dxfId="532" priority="2" stopIfTrue="1" operator="between">
      <formula>0.5</formula>
      <formula>0.89</formula>
    </cfRule>
    <cfRule type="cellIs" dxfId="531" priority="3" stopIfTrue="1" operator="between">
      <formula>0.2</formula>
      <formula>0.49</formula>
    </cfRule>
    <cfRule type="cellIs" dxfId="530" priority="4" stopIfTrue="1" operator="between">
      <formula>0</formula>
      <formula>0.19</formula>
    </cfRule>
  </conditionalFormatting>
  <hyperlinks>
    <hyperlink ref="B8" location="'CONTROL PM'!A1" display="VOLVER"/>
  </hyperlink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AA77"/>
  <sheetViews>
    <sheetView showGridLines="0" topLeftCell="C1" zoomScale="80" zoomScaleNormal="80" workbookViewId="0">
      <selection activeCell="C2" sqref="C2:T2"/>
    </sheetView>
  </sheetViews>
  <sheetFormatPr baseColWidth="10" defaultColWidth="11.42578125" defaultRowHeight="12.75" x14ac:dyDescent="0.2"/>
  <cols>
    <col min="1" max="1" width="7.28515625" style="301" customWidth="1"/>
    <col min="2" max="2" width="8" style="301" customWidth="1"/>
    <col min="3" max="3" width="29.140625" style="301" customWidth="1"/>
    <col min="4" max="4" width="25.7109375" style="301" customWidth="1"/>
    <col min="5" max="5" width="13.140625" style="301" customWidth="1"/>
    <col min="6" max="6" width="16.42578125" style="301" customWidth="1"/>
    <col min="7" max="8" width="14.42578125" style="301" customWidth="1"/>
    <col min="9" max="9" width="8.85546875" style="301" customWidth="1"/>
    <col min="10" max="10" width="11.5703125" style="301" customWidth="1"/>
    <col min="11" max="12" width="10.7109375" style="301" customWidth="1"/>
    <col min="13" max="13" width="18.5703125" style="301" customWidth="1"/>
    <col min="14" max="16" width="10.7109375" style="301" customWidth="1"/>
    <col min="17" max="17" width="12" style="301" customWidth="1"/>
    <col min="18" max="18" width="9" style="301" customWidth="1"/>
    <col min="19" max="19" width="5.85546875" style="301" customWidth="1"/>
    <col min="20" max="20" width="64.140625" style="301" customWidth="1"/>
    <col min="21" max="16384" width="11.42578125" style="301"/>
  </cols>
  <sheetData>
    <row r="1" spans="1:26" s="384" customFormat="1" ht="15" customHeight="1" x14ac:dyDescent="0.2">
      <c r="A1" s="1503"/>
      <c r="B1" s="1504"/>
      <c r="C1" s="401"/>
      <c r="D1" s="400"/>
      <c r="E1" s="399"/>
      <c r="F1" s="399"/>
      <c r="G1" s="399"/>
      <c r="H1" s="399"/>
      <c r="I1" s="399"/>
      <c r="J1" s="399"/>
      <c r="K1" s="399"/>
      <c r="L1" s="399"/>
      <c r="M1" s="399"/>
      <c r="N1" s="399"/>
      <c r="O1" s="399"/>
      <c r="P1" s="399"/>
      <c r="Q1" s="399"/>
      <c r="R1" s="399"/>
      <c r="S1" s="399"/>
      <c r="T1" s="398"/>
    </row>
    <row r="2" spans="1:26" s="384" customFormat="1" ht="15" customHeight="1" x14ac:dyDescent="0.2">
      <c r="A2" s="1505"/>
      <c r="B2" s="1506"/>
      <c r="C2" s="1509" t="s">
        <v>2383</v>
      </c>
      <c r="D2" s="1510"/>
      <c r="E2" s="1510"/>
      <c r="F2" s="1510"/>
      <c r="G2" s="1510"/>
      <c r="H2" s="1510"/>
      <c r="I2" s="1510"/>
      <c r="J2" s="1510"/>
      <c r="K2" s="1510"/>
      <c r="L2" s="1510"/>
      <c r="M2" s="1510"/>
      <c r="N2" s="1510"/>
      <c r="O2" s="1510"/>
      <c r="P2" s="1510"/>
      <c r="Q2" s="1510"/>
      <c r="R2" s="1510"/>
      <c r="S2" s="1510"/>
      <c r="T2" s="1511"/>
    </row>
    <row r="3" spans="1:26" s="384" customFormat="1" ht="15" customHeight="1" x14ac:dyDescent="0.2">
      <c r="A3" s="1505"/>
      <c r="B3" s="1506"/>
      <c r="C3" s="1322" t="s">
        <v>2384</v>
      </c>
      <c r="D3" s="1323"/>
      <c r="E3" s="1323"/>
      <c r="F3" s="1323"/>
      <c r="G3" s="1323"/>
      <c r="H3" s="1323"/>
      <c r="I3" s="1323"/>
      <c r="J3" s="1323"/>
      <c r="K3" s="1323"/>
      <c r="L3" s="1323"/>
      <c r="M3" s="1323"/>
      <c r="N3" s="1323"/>
      <c r="O3" s="1323"/>
      <c r="P3" s="1323"/>
      <c r="Q3" s="1323"/>
      <c r="R3" s="1323"/>
      <c r="S3" s="1323"/>
      <c r="T3" s="1324"/>
    </row>
    <row r="4" spans="1:26" s="384" customFormat="1" ht="33.75" customHeight="1" x14ac:dyDescent="0.2">
      <c r="A4" s="1507"/>
      <c r="B4" s="1508"/>
      <c r="C4" s="397"/>
      <c r="D4" s="396"/>
      <c r="E4" s="396"/>
      <c r="F4" s="396"/>
      <c r="G4" s="396"/>
      <c r="H4" s="396"/>
      <c r="I4" s="396"/>
      <c r="J4" s="396"/>
      <c r="K4" s="396"/>
      <c r="L4" s="396"/>
      <c r="M4" s="396"/>
      <c r="N4" s="396"/>
      <c r="O4" s="396"/>
      <c r="P4" s="396"/>
      <c r="Q4" s="396"/>
      <c r="R4" s="396"/>
      <c r="S4" s="396"/>
      <c r="T4" s="395"/>
      <c r="U4" s="394"/>
      <c r="V4" s="394"/>
      <c r="W4" s="394"/>
      <c r="X4" s="394"/>
      <c r="Y4" s="394"/>
      <c r="Z4" s="394"/>
    </row>
    <row r="5" spans="1:26" s="384" customFormat="1" ht="22.5" customHeight="1" x14ac:dyDescent="0.2">
      <c r="A5" s="1495" t="s">
        <v>1165</v>
      </c>
      <c r="B5" s="1495"/>
      <c r="C5" s="1495"/>
      <c r="D5" s="1495"/>
      <c r="E5" s="1512" t="s">
        <v>74</v>
      </c>
      <c r="F5" s="1512"/>
      <c r="G5" s="1512"/>
      <c r="H5" s="1512"/>
      <c r="I5" s="1512"/>
      <c r="J5" s="1512"/>
      <c r="K5" s="1512"/>
      <c r="L5" s="1512" t="s">
        <v>75</v>
      </c>
      <c r="M5" s="1512"/>
      <c r="N5" s="1512"/>
      <c r="O5" s="1512"/>
      <c r="P5" s="1512"/>
      <c r="Q5" s="1512"/>
      <c r="R5" s="1512"/>
      <c r="S5" s="1512"/>
      <c r="T5" s="1512"/>
      <c r="U5" s="394"/>
      <c r="V5" s="394"/>
      <c r="W5" s="394"/>
      <c r="X5" s="394"/>
      <c r="Y5" s="394"/>
      <c r="Z5" s="394"/>
    </row>
    <row r="6" spans="1:26" s="384" customFormat="1" ht="14.25" customHeight="1" x14ac:dyDescent="0.2">
      <c r="A6" s="1518" t="s">
        <v>263</v>
      </c>
      <c r="B6" s="1518"/>
      <c r="C6" s="1518"/>
      <c r="D6" s="1518"/>
      <c r="E6" s="1518"/>
      <c r="F6" s="1518"/>
      <c r="G6" s="1518"/>
      <c r="H6" s="1518"/>
      <c r="I6" s="1518"/>
      <c r="J6" s="1518"/>
      <c r="K6" s="1518"/>
      <c r="L6" s="1518"/>
      <c r="M6" s="1518"/>
      <c r="N6" s="1518"/>
      <c r="O6" s="1518"/>
      <c r="P6" s="1518"/>
      <c r="Q6" s="1518"/>
      <c r="R6" s="1518"/>
      <c r="S6" s="1518"/>
      <c r="T6" s="1518"/>
      <c r="U6" s="394"/>
      <c r="V6" s="394"/>
      <c r="W6" s="394"/>
      <c r="X6" s="394"/>
      <c r="Y6" s="394"/>
      <c r="Z6" s="394"/>
    </row>
    <row r="7" spans="1:26" s="384" customFormat="1" ht="11.25" customHeight="1" x14ac:dyDescent="0.2">
      <c r="A7" s="1518"/>
      <c r="B7" s="1518"/>
      <c r="C7" s="1518"/>
      <c r="D7" s="1518"/>
      <c r="E7" s="1518"/>
      <c r="F7" s="1518"/>
      <c r="G7" s="1518"/>
      <c r="H7" s="1518"/>
      <c r="I7" s="1518"/>
      <c r="J7" s="1518"/>
      <c r="K7" s="1518"/>
      <c r="L7" s="1518"/>
      <c r="M7" s="1518"/>
      <c r="N7" s="1518"/>
      <c r="O7" s="1518"/>
      <c r="P7" s="1518"/>
      <c r="Q7" s="1518"/>
      <c r="R7" s="1518"/>
      <c r="S7" s="1518"/>
      <c r="T7" s="1518"/>
    </row>
    <row r="8" spans="1:26" s="384" customFormat="1" ht="15.75" customHeight="1" x14ac:dyDescent="0.25">
      <c r="A8" s="1519"/>
      <c r="B8" s="1519"/>
      <c r="C8" s="393"/>
      <c r="D8" s="393"/>
      <c r="E8" s="393"/>
      <c r="F8" s="392"/>
      <c r="G8" s="392"/>
      <c r="H8" s="392"/>
      <c r="I8" s="392"/>
      <c r="J8" s="392"/>
      <c r="K8" s="392"/>
      <c r="L8" s="392"/>
      <c r="M8" s="392"/>
      <c r="N8" s="392"/>
      <c r="O8" s="392"/>
      <c r="P8" s="392"/>
      <c r="Q8" s="392"/>
      <c r="R8" s="1516">
        <v>42643</v>
      </c>
      <c r="S8" s="1517"/>
      <c r="T8" s="391"/>
    </row>
    <row r="9" spans="1:26" s="384" customFormat="1" ht="33" customHeight="1" x14ac:dyDescent="0.2">
      <c r="A9" s="1514" t="s">
        <v>0</v>
      </c>
      <c r="B9" s="1498" t="s">
        <v>78</v>
      </c>
      <c r="C9" s="1498"/>
      <c r="D9" s="1498" t="s">
        <v>79</v>
      </c>
      <c r="E9" s="1498" t="s">
        <v>81</v>
      </c>
      <c r="F9" s="1498" t="s">
        <v>84</v>
      </c>
      <c r="G9" s="1498" t="s">
        <v>85</v>
      </c>
      <c r="H9" s="1499" t="s">
        <v>1164</v>
      </c>
      <c r="I9" s="1498" t="s">
        <v>56</v>
      </c>
      <c r="J9" s="1498" t="s">
        <v>87</v>
      </c>
      <c r="K9" s="1498" t="s">
        <v>88</v>
      </c>
      <c r="L9" s="1498" t="s">
        <v>53</v>
      </c>
      <c r="M9" s="1515" t="s">
        <v>90</v>
      </c>
      <c r="N9" s="1498" t="s">
        <v>91</v>
      </c>
      <c r="O9" s="1498" t="s">
        <v>92</v>
      </c>
      <c r="P9" s="1498" t="s">
        <v>93</v>
      </c>
      <c r="Q9" s="1498" t="s">
        <v>94</v>
      </c>
      <c r="R9" s="1498" t="s">
        <v>95</v>
      </c>
      <c r="S9" s="1498"/>
      <c r="T9" s="1499" t="s">
        <v>96</v>
      </c>
    </row>
    <row r="10" spans="1:26" s="384" customFormat="1" ht="44.25" customHeight="1" x14ac:dyDescent="0.2">
      <c r="A10" s="1514"/>
      <c r="B10" s="1498"/>
      <c r="C10" s="1498"/>
      <c r="D10" s="1498"/>
      <c r="E10" s="1498"/>
      <c r="F10" s="1498"/>
      <c r="G10" s="1498"/>
      <c r="H10" s="1513"/>
      <c r="I10" s="1498"/>
      <c r="J10" s="1498"/>
      <c r="K10" s="1498"/>
      <c r="L10" s="1498"/>
      <c r="M10" s="1515"/>
      <c r="N10" s="1498"/>
      <c r="O10" s="1498"/>
      <c r="P10" s="1498"/>
      <c r="Q10" s="1498"/>
      <c r="R10" s="390" t="s">
        <v>97</v>
      </c>
      <c r="S10" s="390" t="s">
        <v>98</v>
      </c>
      <c r="T10" s="1500"/>
    </row>
    <row r="11" spans="1:26" s="384" customFormat="1" ht="99.75" customHeight="1" x14ac:dyDescent="0.2">
      <c r="A11" s="389" t="s">
        <v>1163</v>
      </c>
      <c r="B11" s="1501" t="s">
        <v>1162</v>
      </c>
      <c r="C11" s="1501"/>
      <c r="D11" s="1501" t="s">
        <v>1161</v>
      </c>
      <c r="E11" s="1501" t="s">
        <v>1160</v>
      </c>
      <c r="F11" s="379" t="s">
        <v>1159</v>
      </c>
      <c r="G11" s="379" t="s">
        <v>1158</v>
      </c>
      <c r="H11" s="379">
        <v>1</v>
      </c>
      <c r="I11" s="379">
        <v>100</v>
      </c>
      <c r="J11" s="354">
        <v>42276</v>
      </c>
      <c r="K11" s="354">
        <v>42550</v>
      </c>
      <c r="L11" s="360">
        <f t="shared" ref="L11:L56" si="0">(+K11-J11)/7</f>
        <v>39.142857142857146</v>
      </c>
      <c r="M11" s="386">
        <v>0.9</v>
      </c>
      <c r="N11" s="351">
        <f t="shared" ref="N11:N56" si="1">IF(M11/H11&gt;1,1,+M11/H11)</f>
        <v>0.9</v>
      </c>
      <c r="O11" s="358">
        <f t="shared" ref="O11:O56" si="2">+L11*N11</f>
        <v>35.228571428571435</v>
      </c>
      <c r="P11" s="358">
        <f t="shared" ref="P11:P56" si="3">IF(K11&lt;=$T$11,O11,0)</f>
        <v>35.228571428571435</v>
      </c>
      <c r="Q11" s="358">
        <f t="shared" ref="Q11:Q56" si="4">IF($T$11&gt;=K11,L11,0)</f>
        <v>39.142857142857146</v>
      </c>
      <c r="R11" s="137" t="s">
        <v>961</v>
      </c>
      <c r="S11" s="361"/>
      <c r="T11" s="388" t="s">
        <v>1157</v>
      </c>
    </row>
    <row r="12" spans="1:26" s="384" customFormat="1" ht="146.25" customHeight="1" x14ac:dyDescent="0.2">
      <c r="A12" s="383">
        <v>2</v>
      </c>
      <c r="B12" s="1502" t="s">
        <v>1156</v>
      </c>
      <c r="C12" s="1502"/>
      <c r="D12" s="1501"/>
      <c r="E12" s="1501"/>
      <c r="F12" s="315" t="s">
        <v>1155</v>
      </c>
      <c r="G12" s="315" t="s">
        <v>1154</v>
      </c>
      <c r="H12" s="303">
        <v>1</v>
      </c>
      <c r="I12" s="379">
        <v>1</v>
      </c>
      <c r="J12" s="354">
        <v>42276</v>
      </c>
      <c r="K12" s="354">
        <v>42550</v>
      </c>
      <c r="L12" s="360">
        <f t="shared" si="0"/>
        <v>39.142857142857146</v>
      </c>
      <c r="M12" s="319">
        <v>0.8</v>
      </c>
      <c r="N12" s="351">
        <f t="shared" si="1"/>
        <v>0.8</v>
      </c>
      <c r="O12" s="358">
        <f t="shared" si="2"/>
        <v>31.314285714285717</v>
      </c>
      <c r="P12" s="358">
        <f t="shared" si="3"/>
        <v>31.314285714285717</v>
      </c>
      <c r="Q12" s="358">
        <f t="shared" si="4"/>
        <v>39.142857142857146</v>
      </c>
      <c r="R12" s="137" t="s">
        <v>961</v>
      </c>
      <c r="S12" s="349"/>
      <c r="T12" s="385" t="s">
        <v>1153</v>
      </c>
    </row>
    <row r="13" spans="1:26" s="384" customFormat="1" ht="138.75" customHeight="1" x14ac:dyDescent="0.2">
      <c r="A13" s="1497">
        <v>3</v>
      </c>
      <c r="B13" s="1502" t="s">
        <v>1152</v>
      </c>
      <c r="C13" s="1502"/>
      <c r="D13" s="367" t="s">
        <v>1151</v>
      </c>
      <c r="E13" s="383" t="s">
        <v>1150</v>
      </c>
      <c r="F13" s="383" t="s">
        <v>1149</v>
      </c>
      <c r="G13" s="383" t="s">
        <v>1148</v>
      </c>
      <c r="H13" s="303">
        <v>4</v>
      </c>
      <c r="I13" s="387">
        <v>4</v>
      </c>
      <c r="J13" s="354">
        <v>42276</v>
      </c>
      <c r="K13" s="354">
        <v>42550</v>
      </c>
      <c r="L13" s="360">
        <f t="shared" si="0"/>
        <v>39.142857142857146</v>
      </c>
      <c r="M13" s="319">
        <v>4</v>
      </c>
      <c r="N13" s="351">
        <f t="shared" si="1"/>
        <v>1</v>
      </c>
      <c r="O13" s="358">
        <f t="shared" si="2"/>
        <v>39.142857142857146</v>
      </c>
      <c r="P13" s="358">
        <f t="shared" si="3"/>
        <v>39.142857142857146</v>
      </c>
      <c r="Q13" s="358">
        <f t="shared" si="4"/>
        <v>39.142857142857146</v>
      </c>
      <c r="R13" s="137" t="s">
        <v>108</v>
      </c>
      <c r="S13" s="349"/>
      <c r="T13" s="385" t="s">
        <v>1147</v>
      </c>
    </row>
    <row r="14" spans="1:26" s="384" customFormat="1" ht="192" customHeight="1" x14ac:dyDescent="0.2">
      <c r="A14" s="1497"/>
      <c r="B14" s="1497" t="s">
        <v>1146</v>
      </c>
      <c r="C14" s="1497"/>
      <c r="D14" s="376" t="s">
        <v>1077</v>
      </c>
      <c r="E14" s="383" t="s">
        <v>1142</v>
      </c>
      <c r="F14" s="383" t="s">
        <v>1141</v>
      </c>
      <c r="G14" s="383" t="s">
        <v>1140</v>
      </c>
      <c r="H14" s="303">
        <v>1</v>
      </c>
      <c r="I14" s="308">
        <v>100</v>
      </c>
      <c r="J14" s="354">
        <v>42276</v>
      </c>
      <c r="K14" s="354">
        <v>42550</v>
      </c>
      <c r="L14" s="360">
        <f t="shared" si="0"/>
        <v>39.142857142857146</v>
      </c>
      <c r="M14" s="386">
        <v>1</v>
      </c>
      <c r="N14" s="351">
        <f t="shared" si="1"/>
        <v>1</v>
      </c>
      <c r="O14" s="358">
        <f t="shared" si="2"/>
        <v>39.142857142857146</v>
      </c>
      <c r="P14" s="358">
        <f t="shared" si="3"/>
        <v>39.142857142857146</v>
      </c>
      <c r="Q14" s="358">
        <f t="shared" si="4"/>
        <v>39.142857142857146</v>
      </c>
      <c r="R14" s="137" t="s">
        <v>108</v>
      </c>
      <c r="S14" s="349"/>
      <c r="T14" s="385" t="s">
        <v>1145</v>
      </c>
    </row>
    <row r="15" spans="1:26" s="384" customFormat="1" ht="183" customHeight="1" x14ac:dyDescent="0.2">
      <c r="A15" s="1497">
        <v>5</v>
      </c>
      <c r="B15" s="1497" t="s">
        <v>1144</v>
      </c>
      <c r="C15" s="1497"/>
      <c r="D15" s="376" t="s">
        <v>1077</v>
      </c>
      <c r="E15" s="383" t="s">
        <v>1142</v>
      </c>
      <c r="F15" s="383" t="s">
        <v>1141</v>
      </c>
      <c r="G15" s="383" t="s">
        <v>1140</v>
      </c>
      <c r="H15" s="303">
        <v>1</v>
      </c>
      <c r="I15" s="308">
        <v>100</v>
      </c>
      <c r="J15" s="354">
        <v>42276</v>
      </c>
      <c r="K15" s="354">
        <v>42550</v>
      </c>
      <c r="L15" s="360">
        <f t="shared" si="0"/>
        <v>39.142857142857146</v>
      </c>
      <c r="M15" s="319">
        <v>1</v>
      </c>
      <c r="N15" s="351">
        <f t="shared" si="1"/>
        <v>1</v>
      </c>
      <c r="O15" s="358">
        <f t="shared" si="2"/>
        <v>39.142857142857146</v>
      </c>
      <c r="P15" s="358">
        <f t="shared" si="3"/>
        <v>39.142857142857146</v>
      </c>
      <c r="Q15" s="358">
        <f t="shared" si="4"/>
        <v>39.142857142857146</v>
      </c>
      <c r="R15" s="137" t="s">
        <v>108</v>
      </c>
      <c r="S15" s="349"/>
      <c r="T15" s="385" t="s">
        <v>1139</v>
      </c>
    </row>
    <row r="16" spans="1:26" ht="159" customHeight="1" x14ac:dyDescent="0.2">
      <c r="A16" s="1497"/>
      <c r="B16" s="1493" t="s">
        <v>1143</v>
      </c>
      <c r="C16" s="1493"/>
      <c r="D16" s="376" t="s">
        <v>1077</v>
      </c>
      <c r="E16" s="383" t="s">
        <v>1142</v>
      </c>
      <c r="F16" s="383" t="s">
        <v>1141</v>
      </c>
      <c r="G16" s="383" t="s">
        <v>1140</v>
      </c>
      <c r="H16" s="303">
        <v>1</v>
      </c>
      <c r="I16" s="308">
        <v>100</v>
      </c>
      <c r="J16" s="354">
        <v>42276</v>
      </c>
      <c r="K16" s="354">
        <v>42550</v>
      </c>
      <c r="L16" s="360">
        <f t="shared" si="0"/>
        <v>39.142857142857146</v>
      </c>
      <c r="M16" s="319">
        <v>1</v>
      </c>
      <c r="N16" s="351">
        <f t="shared" si="1"/>
        <v>1</v>
      </c>
      <c r="O16" s="358">
        <f t="shared" si="2"/>
        <v>39.142857142857146</v>
      </c>
      <c r="P16" s="358">
        <f t="shared" si="3"/>
        <v>39.142857142857146</v>
      </c>
      <c r="Q16" s="358">
        <f t="shared" si="4"/>
        <v>39.142857142857146</v>
      </c>
      <c r="R16" s="137" t="s">
        <v>108</v>
      </c>
      <c r="S16" s="349"/>
      <c r="T16" s="348" t="s">
        <v>1139</v>
      </c>
    </row>
    <row r="17" spans="1:20" ht="245.25" customHeight="1" x14ac:dyDescent="0.2">
      <c r="A17" s="1493">
        <v>7</v>
      </c>
      <c r="B17" s="1493" t="s">
        <v>1138</v>
      </c>
      <c r="C17" s="1493"/>
      <c r="D17" s="382" t="s">
        <v>1120</v>
      </c>
      <c r="E17" s="382" t="s">
        <v>1137</v>
      </c>
      <c r="F17" s="382" t="s">
        <v>998</v>
      </c>
      <c r="G17" s="382" t="s">
        <v>1133</v>
      </c>
      <c r="H17" s="362">
        <v>1</v>
      </c>
      <c r="I17" s="362">
        <v>1</v>
      </c>
      <c r="J17" s="354">
        <v>42276</v>
      </c>
      <c r="K17" s="354">
        <v>42550</v>
      </c>
      <c r="L17" s="360">
        <f t="shared" si="0"/>
        <v>39.142857142857146</v>
      </c>
      <c r="M17" s="303">
        <v>1</v>
      </c>
      <c r="N17" s="351">
        <f t="shared" si="1"/>
        <v>1</v>
      </c>
      <c r="O17" s="358">
        <f t="shared" si="2"/>
        <v>39.142857142857146</v>
      </c>
      <c r="P17" s="358">
        <f t="shared" si="3"/>
        <v>39.142857142857146</v>
      </c>
      <c r="Q17" s="358">
        <f t="shared" si="4"/>
        <v>39.142857142857146</v>
      </c>
      <c r="R17" s="137" t="s">
        <v>108</v>
      </c>
      <c r="S17" s="349"/>
      <c r="T17" s="348" t="s">
        <v>1136</v>
      </c>
    </row>
    <row r="18" spans="1:20" ht="105" customHeight="1" x14ac:dyDescent="0.2">
      <c r="A18" s="1493"/>
      <c r="B18" s="1493" t="s">
        <v>1135</v>
      </c>
      <c r="C18" s="1493"/>
      <c r="D18" s="382" t="s">
        <v>1120</v>
      </c>
      <c r="E18" s="382" t="s">
        <v>1134</v>
      </c>
      <c r="F18" s="382" t="s">
        <v>998</v>
      </c>
      <c r="G18" s="382" t="s">
        <v>1133</v>
      </c>
      <c r="H18" s="362">
        <v>1</v>
      </c>
      <c r="I18" s="362">
        <v>1</v>
      </c>
      <c r="J18" s="354">
        <v>42276</v>
      </c>
      <c r="K18" s="354">
        <v>42550</v>
      </c>
      <c r="L18" s="360">
        <f t="shared" si="0"/>
        <v>39.142857142857146</v>
      </c>
      <c r="M18" s="303">
        <v>1</v>
      </c>
      <c r="N18" s="351">
        <f t="shared" si="1"/>
        <v>1</v>
      </c>
      <c r="O18" s="358">
        <f t="shared" si="2"/>
        <v>39.142857142857146</v>
      </c>
      <c r="P18" s="358">
        <f t="shared" si="3"/>
        <v>39.142857142857146</v>
      </c>
      <c r="Q18" s="358">
        <f t="shared" si="4"/>
        <v>39.142857142857146</v>
      </c>
      <c r="R18" s="137" t="s">
        <v>108</v>
      </c>
      <c r="S18" s="349"/>
      <c r="T18" s="348" t="s">
        <v>1132</v>
      </c>
    </row>
    <row r="19" spans="1:20" ht="203.25" customHeight="1" x14ac:dyDescent="0.2">
      <c r="A19" s="369">
        <v>9</v>
      </c>
      <c r="B19" s="1495" t="s">
        <v>1131</v>
      </c>
      <c r="C19" s="1495"/>
      <c r="D19" s="375" t="s">
        <v>1126</v>
      </c>
      <c r="E19" s="315" t="s">
        <v>1130</v>
      </c>
      <c r="F19" s="376" t="s">
        <v>1129</v>
      </c>
      <c r="G19" s="376" t="s">
        <v>1128</v>
      </c>
      <c r="H19" s="303">
        <v>1</v>
      </c>
      <c r="I19" s="303">
        <v>1</v>
      </c>
      <c r="J19" s="354">
        <v>42276</v>
      </c>
      <c r="K19" s="354">
        <v>42550</v>
      </c>
      <c r="L19" s="360">
        <f t="shared" si="0"/>
        <v>39.142857142857146</v>
      </c>
      <c r="M19" s="359">
        <v>1</v>
      </c>
      <c r="N19" s="351">
        <f t="shared" si="1"/>
        <v>1</v>
      </c>
      <c r="O19" s="358">
        <f t="shared" si="2"/>
        <v>39.142857142857146</v>
      </c>
      <c r="P19" s="358">
        <f t="shared" si="3"/>
        <v>39.142857142857146</v>
      </c>
      <c r="Q19" s="358">
        <f t="shared" si="4"/>
        <v>39.142857142857146</v>
      </c>
      <c r="R19" s="145"/>
      <c r="S19" s="361" t="s">
        <v>108</v>
      </c>
      <c r="T19" s="348" t="s">
        <v>1127</v>
      </c>
    </row>
    <row r="20" spans="1:20" ht="242.25" customHeight="1" x14ac:dyDescent="0.2">
      <c r="A20" s="1493">
        <v>10</v>
      </c>
      <c r="B20" s="1493"/>
      <c r="C20" s="1493"/>
      <c r="D20" s="375" t="s">
        <v>1126</v>
      </c>
      <c r="E20" s="315" t="s">
        <v>1125</v>
      </c>
      <c r="F20" s="365" t="s">
        <v>1124</v>
      </c>
      <c r="G20" s="365" t="s">
        <v>1123</v>
      </c>
      <c r="H20" s="355">
        <v>1</v>
      </c>
      <c r="I20" s="368">
        <v>100</v>
      </c>
      <c r="J20" s="354">
        <v>42276</v>
      </c>
      <c r="K20" s="354">
        <v>42550</v>
      </c>
      <c r="L20" s="360">
        <f t="shared" si="0"/>
        <v>39.142857142857146</v>
      </c>
      <c r="M20" s="359">
        <v>1</v>
      </c>
      <c r="N20" s="351">
        <f t="shared" si="1"/>
        <v>1</v>
      </c>
      <c r="O20" s="358">
        <f t="shared" si="2"/>
        <v>39.142857142857146</v>
      </c>
      <c r="P20" s="358">
        <f t="shared" si="3"/>
        <v>39.142857142857146</v>
      </c>
      <c r="Q20" s="358">
        <f t="shared" si="4"/>
        <v>39.142857142857146</v>
      </c>
      <c r="R20" s="145"/>
      <c r="S20" s="349"/>
      <c r="T20" s="348" t="s">
        <v>1122</v>
      </c>
    </row>
    <row r="21" spans="1:20" ht="188.25" customHeight="1" x14ac:dyDescent="0.2">
      <c r="A21" s="1493"/>
      <c r="B21" s="1493" t="s">
        <v>1121</v>
      </c>
      <c r="C21" s="1493"/>
      <c r="D21" s="382" t="s">
        <v>1120</v>
      </c>
      <c r="E21" s="382" t="s">
        <v>1119</v>
      </c>
      <c r="F21" s="382" t="s">
        <v>1118</v>
      </c>
      <c r="G21" s="382" t="s">
        <v>1117</v>
      </c>
      <c r="H21" s="362">
        <v>1</v>
      </c>
      <c r="I21" s="362">
        <v>1</v>
      </c>
      <c r="J21" s="354">
        <v>42276</v>
      </c>
      <c r="K21" s="354">
        <v>42550</v>
      </c>
      <c r="L21" s="360">
        <f t="shared" si="0"/>
        <v>39.142857142857146</v>
      </c>
      <c r="M21" s="362">
        <v>1</v>
      </c>
      <c r="N21" s="351">
        <f t="shared" si="1"/>
        <v>1</v>
      </c>
      <c r="O21" s="358">
        <f t="shared" si="2"/>
        <v>39.142857142857146</v>
      </c>
      <c r="P21" s="358">
        <f t="shared" si="3"/>
        <v>39.142857142857146</v>
      </c>
      <c r="Q21" s="358">
        <f t="shared" si="4"/>
        <v>39.142857142857146</v>
      </c>
      <c r="R21" s="145"/>
      <c r="S21" s="361" t="s">
        <v>108</v>
      </c>
      <c r="T21" s="381" t="s">
        <v>1116</v>
      </c>
    </row>
    <row r="22" spans="1:20" ht="93" customHeight="1" x14ac:dyDescent="0.2">
      <c r="A22" s="1493">
        <v>11</v>
      </c>
      <c r="B22" s="1493" t="s">
        <v>1115</v>
      </c>
      <c r="C22" s="1493"/>
      <c r="D22" s="365" t="s">
        <v>1114</v>
      </c>
      <c r="E22" s="365" t="s">
        <v>999</v>
      </c>
      <c r="F22" s="365" t="s">
        <v>1113</v>
      </c>
      <c r="G22" s="365" t="s">
        <v>1112</v>
      </c>
      <c r="H22" s="355">
        <v>1</v>
      </c>
      <c r="I22" s="355">
        <v>1</v>
      </c>
      <c r="J22" s="354">
        <v>42276</v>
      </c>
      <c r="K22" s="354">
        <v>42550</v>
      </c>
      <c r="L22" s="360">
        <f t="shared" si="0"/>
        <v>39.142857142857146</v>
      </c>
      <c r="M22" s="359">
        <v>1</v>
      </c>
      <c r="N22" s="351">
        <f t="shared" si="1"/>
        <v>1</v>
      </c>
      <c r="O22" s="358">
        <f t="shared" si="2"/>
        <v>39.142857142857146</v>
      </c>
      <c r="P22" s="358">
        <f t="shared" si="3"/>
        <v>39.142857142857146</v>
      </c>
      <c r="Q22" s="358">
        <f t="shared" si="4"/>
        <v>39.142857142857146</v>
      </c>
      <c r="R22" s="145"/>
      <c r="S22" s="361" t="s">
        <v>108</v>
      </c>
      <c r="T22" s="348" t="s">
        <v>1111</v>
      </c>
    </row>
    <row r="23" spans="1:20" ht="192.75" customHeight="1" x14ac:dyDescent="0.2">
      <c r="A23" s="1493"/>
      <c r="B23" s="1493" t="s">
        <v>1110</v>
      </c>
      <c r="C23" s="1493"/>
      <c r="D23" s="366" t="s">
        <v>1079</v>
      </c>
      <c r="E23" s="365" t="s">
        <v>1035</v>
      </c>
      <c r="F23" s="373" t="s">
        <v>1034</v>
      </c>
      <c r="G23" s="365" t="s">
        <v>1033</v>
      </c>
      <c r="H23" s="355">
        <v>1</v>
      </c>
      <c r="I23" s="355">
        <v>1</v>
      </c>
      <c r="J23" s="354">
        <v>42276</v>
      </c>
      <c r="K23" s="354">
        <v>42550</v>
      </c>
      <c r="L23" s="360">
        <f t="shared" si="0"/>
        <v>39.142857142857146</v>
      </c>
      <c r="M23" s="359">
        <v>1</v>
      </c>
      <c r="N23" s="351">
        <f t="shared" si="1"/>
        <v>1</v>
      </c>
      <c r="O23" s="358">
        <f t="shared" si="2"/>
        <v>39.142857142857146</v>
      </c>
      <c r="P23" s="358">
        <f t="shared" si="3"/>
        <v>39.142857142857146</v>
      </c>
      <c r="Q23" s="358">
        <f t="shared" si="4"/>
        <v>39.142857142857146</v>
      </c>
      <c r="R23" s="137" t="s">
        <v>108</v>
      </c>
      <c r="S23" s="349"/>
      <c r="T23" s="348" t="s">
        <v>1109</v>
      </c>
    </row>
    <row r="24" spans="1:20" ht="180" customHeight="1" x14ac:dyDescent="0.2">
      <c r="A24" s="1493">
        <v>13</v>
      </c>
      <c r="B24" s="1495" t="s">
        <v>1108</v>
      </c>
      <c r="C24" s="1495"/>
      <c r="D24" s="365" t="s">
        <v>1107</v>
      </c>
      <c r="E24" s="365" t="s">
        <v>1090</v>
      </c>
      <c r="F24" s="373" t="s">
        <v>1089</v>
      </c>
      <c r="G24" s="365" t="s">
        <v>1106</v>
      </c>
      <c r="H24" s="355">
        <v>1</v>
      </c>
      <c r="I24" s="355">
        <v>1</v>
      </c>
      <c r="J24" s="354">
        <v>42276</v>
      </c>
      <c r="K24" s="354">
        <v>42550</v>
      </c>
      <c r="L24" s="360">
        <f t="shared" si="0"/>
        <v>39.142857142857146</v>
      </c>
      <c r="M24" s="359">
        <v>1</v>
      </c>
      <c r="N24" s="351">
        <f t="shared" si="1"/>
        <v>1</v>
      </c>
      <c r="O24" s="358">
        <f t="shared" si="2"/>
        <v>39.142857142857146</v>
      </c>
      <c r="P24" s="358">
        <f t="shared" si="3"/>
        <v>39.142857142857146</v>
      </c>
      <c r="Q24" s="358">
        <f t="shared" si="4"/>
        <v>39.142857142857146</v>
      </c>
      <c r="R24" s="137" t="s">
        <v>961</v>
      </c>
      <c r="S24" s="349"/>
      <c r="T24" s="380" t="s">
        <v>1105</v>
      </c>
    </row>
    <row r="25" spans="1:20" ht="142.5" customHeight="1" x14ac:dyDescent="0.2">
      <c r="A25" s="1493"/>
      <c r="B25" s="1493" t="s">
        <v>1104</v>
      </c>
      <c r="C25" s="1493"/>
      <c r="D25" s="378" t="s">
        <v>1103</v>
      </c>
      <c r="E25" s="378" t="s">
        <v>1102</v>
      </c>
      <c r="F25" s="370" t="s">
        <v>1101</v>
      </c>
      <c r="G25" s="378" t="s">
        <v>1100</v>
      </c>
      <c r="H25" s="377">
        <v>1</v>
      </c>
      <c r="I25" s="377">
        <v>1</v>
      </c>
      <c r="J25" s="354">
        <v>42276</v>
      </c>
      <c r="K25" s="354">
        <v>42550</v>
      </c>
      <c r="L25" s="360">
        <f t="shared" si="0"/>
        <v>39.142857142857146</v>
      </c>
      <c r="M25" s="379">
        <v>0.5</v>
      </c>
      <c r="N25" s="351">
        <f t="shared" si="1"/>
        <v>0.5</v>
      </c>
      <c r="O25" s="358">
        <f t="shared" si="2"/>
        <v>19.571428571428573</v>
      </c>
      <c r="P25" s="358">
        <f t="shared" si="3"/>
        <v>19.571428571428573</v>
      </c>
      <c r="Q25" s="358">
        <f t="shared" si="4"/>
        <v>39.142857142857146</v>
      </c>
      <c r="R25" s="145"/>
      <c r="S25" s="349"/>
      <c r="T25" s="348" t="s">
        <v>1099</v>
      </c>
    </row>
    <row r="26" spans="1:20" ht="120" customHeight="1" x14ac:dyDescent="0.2">
      <c r="A26" s="1493">
        <v>15</v>
      </c>
      <c r="B26" s="1493" t="s">
        <v>1098</v>
      </c>
      <c r="C26" s="1493"/>
      <c r="D26" s="378" t="s">
        <v>1097</v>
      </c>
      <c r="E26" s="378" t="s">
        <v>1096</v>
      </c>
      <c r="F26" s="378" t="s">
        <v>1095</v>
      </c>
      <c r="G26" s="378" t="s">
        <v>1094</v>
      </c>
      <c r="H26" s="377">
        <v>2</v>
      </c>
      <c r="I26" s="377">
        <v>2</v>
      </c>
      <c r="J26" s="354">
        <v>42276</v>
      </c>
      <c r="K26" s="354">
        <v>42550</v>
      </c>
      <c r="L26" s="360">
        <f t="shared" si="0"/>
        <v>39.142857142857146</v>
      </c>
      <c r="M26" s="359">
        <v>2</v>
      </c>
      <c r="N26" s="351">
        <f t="shared" si="1"/>
        <v>1</v>
      </c>
      <c r="O26" s="358">
        <f t="shared" si="2"/>
        <v>39.142857142857146</v>
      </c>
      <c r="P26" s="358">
        <f t="shared" si="3"/>
        <v>39.142857142857146</v>
      </c>
      <c r="Q26" s="358">
        <f t="shared" si="4"/>
        <v>39.142857142857146</v>
      </c>
      <c r="R26" s="137" t="s">
        <v>961</v>
      </c>
      <c r="S26" s="349"/>
      <c r="T26" s="348" t="s">
        <v>1093</v>
      </c>
    </row>
    <row r="27" spans="1:20" ht="259.5" customHeight="1" x14ac:dyDescent="0.2">
      <c r="A27" s="1493"/>
      <c r="B27" s="1493" t="s">
        <v>1092</v>
      </c>
      <c r="C27" s="1493"/>
      <c r="D27" s="365" t="s">
        <v>1091</v>
      </c>
      <c r="E27" s="365" t="s">
        <v>1090</v>
      </c>
      <c r="F27" s="373" t="s">
        <v>1089</v>
      </c>
      <c r="G27" s="365" t="s">
        <v>1088</v>
      </c>
      <c r="H27" s="355">
        <v>1</v>
      </c>
      <c r="I27" s="355">
        <v>1</v>
      </c>
      <c r="J27" s="354">
        <v>42276</v>
      </c>
      <c r="K27" s="354">
        <v>42550</v>
      </c>
      <c r="L27" s="360">
        <f t="shared" si="0"/>
        <v>39.142857142857146</v>
      </c>
      <c r="M27" s="359">
        <v>0.6</v>
      </c>
      <c r="N27" s="351">
        <f t="shared" si="1"/>
        <v>0.6</v>
      </c>
      <c r="O27" s="358">
        <f t="shared" si="2"/>
        <v>23.485714285714288</v>
      </c>
      <c r="P27" s="358">
        <f t="shared" si="3"/>
        <v>23.485714285714288</v>
      </c>
      <c r="Q27" s="358">
        <f t="shared" si="4"/>
        <v>39.142857142857146</v>
      </c>
      <c r="R27" s="137" t="s">
        <v>961</v>
      </c>
      <c r="S27" s="349"/>
      <c r="T27" s="348" t="s">
        <v>1087</v>
      </c>
    </row>
    <row r="28" spans="1:20" ht="187.5" customHeight="1" x14ac:dyDescent="0.2">
      <c r="A28" s="1493">
        <v>17</v>
      </c>
      <c r="B28" s="1495" t="s">
        <v>1086</v>
      </c>
      <c r="C28" s="1495"/>
      <c r="D28" s="365" t="s">
        <v>1085</v>
      </c>
      <c r="E28" s="356" t="s">
        <v>1084</v>
      </c>
      <c r="F28" s="367" t="s">
        <v>1083</v>
      </c>
      <c r="G28" s="365" t="s">
        <v>1082</v>
      </c>
      <c r="H28" s="355">
        <v>1</v>
      </c>
      <c r="I28" s="355">
        <v>1</v>
      </c>
      <c r="J28" s="354">
        <v>42276</v>
      </c>
      <c r="K28" s="354">
        <v>42550</v>
      </c>
      <c r="L28" s="360">
        <f t="shared" si="0"/>
        <v>39.142857142857146</v>
      </c>
      <c r="M28" s="359">
        <v>1</v>
      </c>
      <c r="N28" s="351">
        <f t="shared" si="1"/>
        <v>1</v>
      </c>
      <c r="O28" s="358">
        <f t="shared" si="2"/>
        <v>39.142857142857146</v>
      </c>
      <c r="P28" s="358">
        <f t="shared" si="3"/>
        <v>39.142857142857146</v>
      </c>
      <c r="Q28" s="358">
        <f t="shared" si="4"/>
        <v>39.142857142857146</v>
      </c>
      <c r="R28" s="145"/>
      <c r="S28" s="361" t="s">
        <v>961</v>
      </c>
      <c r="T28" s="348" t="s">
        <v>1081</v>
      </c>
    </row>
    <row r="29" spans="1:20" ht="249" customHeight="1" x14ac:dyDescent="0.2">
      <c r="A29" s="1493"/>
      <c r="B29" s="1496" t="s">
        <v>1080</v>
      </c>
      <c r="C29" s="1496"/>
      <c r="D29" s="366" t="s">
        <v>1079</v>
      </c>
      <c r="E29" s="365" t="s">
        <v>1035</v>
      </c>
      <c r="F29" s="373" t="s">
        <v>1034</v>
      </c>
      <c r="G29" s="365" t="s">
        <v>1033</v>
      </c>
      <c r="H29" s="355">
        <v>1</v>
      </c>
      <c r="I29" s="355">
        <v>1</v>
      </c>
      <c r="J29" s="354">
        <v>42276</v>
      </c>
      <c r="K29" s="354">
        <v>42550</v>
      </c>
      <c r="L29" s="360">
        <f t="shared" si="0"/>
        <v>39.142857142857146</v>
      </c>
      <c r="M29" s="359">
        <v>0.6</v>
      </c>
      <c r="N29" s="351">
        <f t="shared" si="1"/>
        <v>0.6</v>
      </c>
      <c r="O29" s="358">
        <f t="shared" si="2"/>
        <v>23.485714285714288</v>
      </c>
      <c r="P29" s="358">
        <f t="shared" si="3"/>
        <v>23.485714285714288</v>
      </c>
      <c r="Q29" s="358">
        <f t="shared" si="4"/>
        <v>39.142857142857146</v>
      </c>
      <c r="R29" s="137" t="s">
        <v>108</v>
      </c>
      <c r="S29" s="349"/>
      <c r="T29" s="348" t="s">
        <v>1068</v>
      </c>
    </row>
    <row r="30" spans="1:20" ht="134.25" customHeight="1" x14ac:dyDescent="0.2">
      <c r="A30" s="1493">
        <v>19</v>
      </c>
      <c r="B30" s="1493" t="s">
        <v>1078</v>
      </c>
      <c r="C30" s="1493"/>
      <c r="D30" s="376" t="s">
        <v>1077</v>
      </c>
      <c r="E30" s="376" t="s">
        <v>1076</v>
      </c>
      <c r="F30" s="375" t="s">
        <v>1075</v>
      </c>
      <c r="G30" s="362" t="s">
        <v>1074</v>
      </c>
      <c r="H30" s="362">
        <v>1</v>
      </c>
      <c r="I30" s="355">
        <v>100</v>
      </c>
      <c r="J30" s="354">
        <v>42276</v>
      </c>
      <c r="K30" s="354">
        <v>42550</v>
      </c>
      <c r="L30" s="360">
        <f t="shared" si="0"/>
        <v>39.142857142857146</v>
      </c>
      <c r="M30" s="359">
        <v>1</v>
      </c>
      <c r="N30" s="351">
        <f t="shared" si="1"/>
        <v>1</v>
      </c>
      <c r="O30" s="358">
        <f t="shared" si="2"/>
        <v>39.142857142857146</v>
      </c>
      <c r="P30" s="358">
        <f t="shared" si="3"/>
        <v>39.142857142857146</v>
      </c>
      <c r="Q30" s="358">
        <f t="shared" si="4"/>
        <v>39.142857142857146</v>
      </c>
      <c r="R30" s="145"/>
      <c r="S30" s="361" t="s">
        <v>961</v>
      </c>
      <c r="T30" s="312" t="s">
        <v>1073</v>
      </c>
    </row>
    <row r="31" spans="1:20" ht="243" customHeight="1" x14ac:dyDescent="0.2">
      <c r="A31" s="1493"/>
      <c r="B31" s="1493" t="s">
        <v>1072</v>
      </c>
      <c r="C31" s="1493"/>
      <c r="D31" s="365" t="s">
        <v>1071</v>
      </c>
      <c r="E31" s="365" t="s">
        <v>1070</v>
      </c>
      <c r="F31" s="373" t="s">
        <v>1069</v>
      </c>
      <c r="G31" s="365" t="s">
        <v>1033</v>
      </c>
      <c r="H31" s="355">
        <v>1</v>
      </c>
      <c r="I31" s="355">
        <v>1</v>
      </c>
      <c r="J31" s="354">
        <v>42276</v>
      </c>
      <c r="K31" s="354">
        <v>42550</v>
      </c>
      <c r="L31" s="360">
        <f t="shared" si="0"/>
        <v>39.142857142857146</v>
      </c>
      <c r="M31" s="359">
        <v>0.6</v>
      </c>
      <c r="N31" s="351">
        <f t="shared" si="1"/>
        <v>0.6</v>
      </c>
      <c r="O31" s="358">
        <f t="shared" si="2"/>
        <v>23.485714285714288</v>
      </c>
      <c r="P31" s="358">
        <f t="shared" si="3"/>
        <v>23.485714285714288</v>
      </c>
      <c r="Q31" s="358">
        <f t="shared" si="4"/>
        <v>39.142857142857146</v>
      </c>
      <c r="R31" s="145" t="s">
        <v>961</v>
      </c>
      <c r="S31" s="349"/>
      <c r="T31" s="348" t="s">
        <v>1068</v>
      </c>
    </row>
    <row r="32" spans="1:20" ht="141.75" customHeight="1" x14ac:dyDescent="0.2">
      <c r="A32" s="1493">
        <v>21</v>
      </c>
      <c r="B32" s="1493" t="s">
        <v>1067</v>
      </c>
      <c r="C32" s="1493"/>
      <c r="D32" s="365" t="s">
        <v>1063</v>
      </c>
      <c r="E32" s="356" t="s">
        <v>1062</v>
      </c>
      <c r="F32" s="367" t="s">
        <v>1061</v>
      </c>
      <c r="G32" s="365" t="s">
        <v>1060</v>
      </c>
      <c r="H32" s="355">
        <v>1</v>
      </c>
      <c r="I32" s="355">
        <v>1</v>
      </c>
      <c r="J32" s="354">
        <v>42276</v>
      </c>
      <c r="K32" s="354">
        <v>42550</v>
      </c>
      <c r="L32" s="360">
        <f t="shared" si="0"/>
        <v>39.142857142857146</v>
      </c>
      <c r="M32" s="359">
        <v>1</v>
      </c>
      <c r="N32" s="351">
        <f t="shared" si="1"/>
        <v>1</v>
      </c>
      <c r="O32" s="358">
        <f t="shared" si="2"/>
        <v>39.142857142857146</v>
      </c>
      <c r="P32" s="358">
        <f t="shared" si="3"/>
        <v>39.142857142857146</v>
      </c>
      <c r="Q32" s="358">
        <f t="shared" si="4"/>
        <v>39.142857142857146</v>
      </c>
      <c r="R32" s="145"/>
      <c r="S32" s="349"/>
      <c r="T32" s="348" t="s">
        <v>1065</v>
      </c>
    </row>
    <row r="33" spans="1:20" ht="129.75" customHeight="1" x14ac:dyDescent="0.2">
      <c r="A33" s="1493"/>
      <c r="B33" s="1493" t="s">
        <v>1066</v>
      </c>
      <c r="C33" s="1493"/>
      <c r="D33" s="365" t="s">
        <v>1063</v>
      </c>
      <c r="E33" s="356" t="s">
        <v>1062</v>
      </c>
      <c r="F33" s="367" t="s">
        <v>1061</v>
      </c>
      <c r="G33" s="365" t="s">
        <v>1060</v>
      </c>
      <c r="H33" s="355">
        <v>1</v>
      </c>
      <c r="I33" s="355">
        <v>1</v>
      </c>
      <c r="J33" s="354">
        <v>42276</v>
      </c>
      <c r="K33" s="354">
        <v>42550</v>
      </c>
      <c r="L33" s="360">
        <f t="shared" si="0"/>
        <v>39.142857142857146</v>
      </c>
      <c r="M33" s="359">
        <v>1</v>
      </c>
      <c r="N33" s="351">
        <f t="shared" si="1"/>
        <v>1</v>
      </c>
      <c r="O33" s="358">
        <f t="shared" si="2"/>
        <v>39.142857142857146</v>
      </c>
      <c r="P33" s="358">
        <f t="shared" si="3"/>
        <v>39.142857142857146</v>
      </c>
      <c r="Q33" s="358">
        <f t="shared" si="4"/>
        <v>39.142857142857146</v>
      </c>
      <c r="R33" s="145" t="s">
        <v>961</v>
      </c>
      <c r="S33" s="349"/>
      <c r="T33" s="348" t="s">
        <v>1065</v>
      </c>
    </row>
    <row r="34" spans="1:20" ht="134.25" customHeight="1" x14ac:dyDescent="0.2">
      <c r="A34" s="1493">
        <v>23</v>
      </c>
      <c r="B34" s="1493" t="s">
        <v>1064</v>
      </c>
      <c r="C34" s="1493"/>
      <c r="D34" s="365" t="s">
        <v>1063</v>
      </c>
      <c r="E34" s="356" t="s">
        <v>1062</v>
      </c>
      <c r="F34" s="367" t="s">
        <v>1061</v>
      </c>
      <c r="G34" s="365" t="s">
        <v>1060</v>
      </c>
      <c r="H34" s="355">
        <v>1</v>
      </c>
      <c r="I34" s="355">
        <v>1</v>
      </c>
      <c r="J34" s="354">
        <v>42276</v>
      </c>
      <c r="K34" s="354">
        <v>42550</v>
      </c>
      <c r="L34" s="360">
        <f t="shared" si="0"/>
        <v>39.142857142857146</v>
      </c>
      <c r="M34" s="359">
        <v>1</v>
      </c>
      <c r="N34" s="351">
        <f t="shared" si="1"/>
        <v>1</v>
      </c>
      <c r="O34" s="358">
        <f t="shared" si="2"/>
        <v>39.142857142857146</v>
      </c>
      <c r="P34" s="358">
        <f t="shared" si="3"/>
        <v>39.142857142857146</v>
      </c>
      <c r="Q34" s="358">
        <f t="shared" si="4"/>
        <v>39.142857142857146</v>
      </c>
      <c r="R34" s="145" t="s">
        <v>961</v>
      </c>
      <c r="S34" s="349"/>
      <c r="T34" s="348" t="s">
        <v>1059</v>
      </c>
    </row>
    <row r="35" spans="1:20" ht="132" customHeight="1" x14ac:dyDescent="0.2">
      <c r="A35" s="1493"/>
      <c r="B35" s="1493" t="s">
        <v>1058</v>
      </c>
      <c r="C35" s="1493"/>
      <c r="D35" s="365" t="s">
        <v>970</v>
      </c>
      <c r="E35" s="356" t="s">
        <v>1057</v>
      </c>
      <c r="F35" s="367" t="s">
        <v>1056</v>
      </c>
      <c r="G35" s="365" t="s">
        <v>1055</v>
      </c>
      <c r="H35" s="355">
        <v>1</v>
      </c>
      <c r="I35" s="355">
        <v>1</v>
      </c>
      <c r="J35" s="354">
        <v>42276</v>
      </c>
      <c r="K35" s="354">
        <v>42550</v>
      </c>
      <c r="L35" s="360">
        <f t="shared" si="0"/>
        <v>39.142857142857146</v>
      </c>
      <c r="M35" s="359">
        <v>1</v>
      </c>
      <c r="N35" s="351">
        <f t="shared" si="1"/>
        <v>1</v>
      </c>
      <c r="O35" s="358">
        <f t="shared" si="2"/>
        <v>39.142857142857146</v>
      </c>
      <c r="P35" s="358">
        <f t="shared" si="3"/>
        <v>39.142857142857146</v>
      </c>
      <c r="Q35" s="358">
        <f t="shared" si="4"/>
        <v>39.142857142857146</v>
      </c>
      <c r="R35" s="145"/>
      <c r="S35" s="349"/>
      <c r="T35" s="348" t="s">
        <v>1054</v>
      </c>
    </row>
    <row r="36" spans="1:20" ht="132.75" customHeight="1" x14ac:dyDescent="0.2">
      <c r="A36" s="1493">
        <v>25</v>
      </c>
      <c r="B36" s="1493" t="s">
        <v>1053</v>
      </c>
      <c r="C36" s="1493"/>
      <c r="D36" s="356" t="s">
        <v>1052</v>
      </c>
      <c r="E36" s="356" t="s">
        <v>1051</v>
      </c>
      <c r="F36" s="363" t="s">
        <v>1050</v>
      </c>
      <c r="G36" s="356" t="s">
        <v>1049</v>
      </c>
      <c r="H36" s="355">
        <v>1</v>
      </c>
      <c r="I36" s="355">
        <v>100</v>
      </c>
      <c r="J36" s="354">
        <v>42276</v>
      </c>
      <c r="K36" s="354">
        <v>42550</v>
      </c>
      <c r="L36" s="360">
        <f t="shared" si="0"/>
        <v>39.142857142857146</v>
      </c>
      <c r="M36" s="359">
        <v>1</v>
      </c>
      <c r="N36" s="351">
        <f t="shared" si="1"/>
        <v>1</v>
      </c>
      <c r="O36" s="358">
        <f t="shared" si="2"/>
        <v>39.142857142857146</v>
      </c>
      <c r="P36" s="358">
        <f t="shared" si="3"/>
        <v>39.142857142857146</v>
      </c>
      <c r="Q36" s="358">
        <f t="shared" si="4"/>
        <v>39.142857142857146</v>
      </c>
      <c r="R36" s="145"/>
      <c r="S36" s="349" t="s">
        <v>961</v>
      </c>
      <c r="T36" s="374" t="s">
        <v>1048</v>
      </c>
    </row>
    <row r="37" spans="1:20" ht="286.5" customHeight="1" x14ac:dyDescent="0.2">
      <c r="A37" s="1493"/>
      <c r="B37" s="1494" t="s">
        <v>1047</v>
      </c>
      <c r="C37" s="1494"/>
      <c r="D37" s="366" t="s">
        <v>1036</v>
      </c>
      <c r="E37" s="365" t="s">
        <v>1035</v>
      </c>
      <c r="F37" s="373" t="s">
        <v>1034</v>
      </c>
      <c r="G37" s="373" t="s">
        <v>1033</v>
      </c>
      <c r="H37" s="372">
        <v>1</v>
      </c>
      <c r="I37" s="355">
        <v>1</v>
      </c>
      <c r="J37" s="354">
        <v>42276</v>
      </c>
      <c r="K37" s="354">
        <v>42550</v>
      </c>
      <c r="L37" s="360">
        <f t="shared" si="0"/>
        <v>39.142857142857146</v>
      </c>
      <c r="M37" s="359">
        <v>0.5</v>
      </c>
      <c r="N37" s="351">
        <f t="shared" si="1"/>
        <v>0.5</v>
      </c>
      <c r="O37" s="358">
        <f t="shared" si="2"/>
        <v>19.571428571428573</v>
      </c>
      <c r="P37" s="358">
        <f t="shared" si="3"/>
        <v>19.571428571428573</v>
      </c>
      <c r="Q37" s="358">
        <f t="shared" si="4"/>
        <v>39.142857142857146</v>
      </c>
      <c r="R37" s="137" t="s">
        <v>961</v>
      </c>
      <c r="S37" s="349"/>
      <c r="T37" s="348" t="s">
        <v>1046</v>
      </c>
    </row>
    <row r="38" spans="1:20" ht="148.5" customHeight="1" x14ac:dyDescent="0.2">
      <c r="A38" s="1493"/>
      <c r="B38" s="1493" t="s">
        <v>1045</v>
      </c>
      <c r="C38" s="1493"/>
      <c r="D38" s="366" t="s">
        <v>1036</v>
      </c>
      <c r="E38" s="365" t="s">
        <v>1035</v>
      </c>
      <c r="F38" s="373" t="s">
        <v>1034</v>
      </c>
      <c r="G38" s="373" t="s">
        <v>1033</v>
      </c>
      <c r="H38" s="372">
        <v>1</v>
      </c>
      <c r="I38" s="355">
        <v>1</v>
      </c>
      <c r="J38" s="354">
        <v>42276</v>
      </c>
      <c r="K38" s="354">
        <v>42550</v>
      </c>
      <c r="L38" s="360">
        <f t="shared" si="0"/>
        <v>39.142857142857146</v>
      </c>
      <c r="M38" s="359">
        <v>1</v>
      </c>
      <c r="N38" s="351">
        <f t="shared" si="1"/>
        <v>1</v>
      </c>
      <c r="O38" s="358">
        <f t="shared" si="2"/>
        <v>39.142857142857146</v>
      </c>
      <c r="P38" s="358">
        <f t="shared" si="3"/>
        <v>39.142857142857146</v>
      </c>
      <c r="Q38" s="358">
        <f t="shared" si="4"/>
        <v>39.142857142857146</v>
      </c>
      <c r="R38" s="137" t="s">
        <v>961</v>
      </c>
      <c r="S38" s="349"/>
      <c r="T38" s="348" t="s">
        <v>1043</v>
      </c>
    </row>
    <row r="39" spans="1:20" ht="122.25" customHeight="1" x14ac:dyDescent="0.2">
      <c r="A39" s="1493"/>
      <c r="B39" s="1493" t="s">
        <v>1044</v>
      </c>
      <c r="C39" s="1493"/>
      <c r="D39" s="366" t="s">
        <v>1036</v>
      </c>
      <c r="E39" s="365" t="s">
        <v>1035</v>
      </c>
      <c r="F39" s="373" t="s">
        <v>1034</v>
      </c>
      <c r="G39" s="373" t="s">
        <v>1033</v>
      </c>
      <c r="H39" s="372">
        <v>1</v>
      </c>
      <c r="I39" s="355">
        <v>1</v>
      </c>
      <c r="J39" s="354">
        <v>42276</v>
      </c>
      <c r="K39" s="354">
        <v>42550</v>
      </c>
      <c r="L39" s="360">
        <f t="shared" si="0"/>
        <v>39.142857142857146</v>
      </c>
      <c r="M39" s="359">
        <v>1</v>
      </c>
      <c r="N39" s="351">
        <f t="shared" si="1"/>
        <v>1</v>
      </c>
      <c r="O39" s="358">
        <f t="shared" si="2"/>
        <v>39.142857142857146</v>
      </c>
      <c r="P39" s="358">
        <f t="shared" si="3"/>
        <v>39.142857142857146</v>
      </c>
      <c r="Q39" s="358">
        <f t="shared" si="4"/>
        <v>39.142857142857146</v>
      </c>
      <c r="R39" s="137" t="s">
        <v>961</v>
      </c>
      <c r="S39" s="349"/>
      <c r="T39" s="348" t="s">
        <v>1043</v>
      </c>
    </row>
    <row r="40" spans="1:20" ht="101.25" customHeight="1" x14ac:dyDescent="0.2">
      <c r="A40" s="1493"/>
      <c r="B40" s="1493" t="s">
        <v>1042</v>
      </c>
      <c r="C40" s="1493"/>
      <c r="D40" s="356" t="s">
        <v>1027</v>
      </c>
      <c r="E40" s="356" t="s">
        <v>1041</v>
      </c>
      <c r="F40" s="363" t="s">
        <v>1040</v>
      </c>
      <c r="G40" s="356" t="s">
        <v>1039</v>
      </c>
      <c r="H40" s="355">
        <v>1</v>
      </c>
      <c r="I40" s="355">
        <v>1</v>
      </c>
      <c r="J40" s="354">
        <v>42276</v>
      </c>
      <c r="K40" s="354">
        <v>42550</v>
      </c>
      <c r="L40" s="360">
        <f t="shared" si="0"/>
        <v>39.142857142857146</v>
      </c>
      <c r="M40" s="359">
        <v>1</v>
      </c>
      <c r="N40" s="351">
        <f t="shared" si="1"/>
        <v>1</v>
      </c>
      <c r="O40" s="358">
        <f t="shared" si="2"/>
        <v>39.142857142857146</v>
      </c>
      <c r="P40" s="358">
        <f t="shared" si="3"/>
        <v>39.142857142857146</v>
      </c>
      <c r="Q40" s="358">
        <f t="shared" si="4"/>
        <v>39.142857142857146</v>
      </c>
      <c r="R40" s="137" t="s">
        <v>961</v>
      </c>
      <c r="S40" s="349"/>
      <c r="T40" s="348" t="s">
        <v>1038</v>
      </c>
    </row>
    <row r="41" spans="1:20" ht="129.75" customHeight="1" x14ac:dyDescent="0.2">
      <c r="A41" s="369">
        <v>27</v>
      </c>
      <c r="B41" s="1495" t="s">
        <v>1037</v>
      </c>
      <c r="C41" s="1495"/>
      <c r="D41" s="363" t="s">
        <v>1036</v>
      </c>
      <c r="E41" s="356" t="s">
        <v>1035</v>
      </c>
      <c r="F41" s="370" t="s">
        <v>1034</v>
      </c>
      <c r="G41" s="356" t="s">
        <v>1033</v>
      </c>
      <c r="H41" s="355">
        <v>1</v>
      </c>
      <c r="I41" s="355">
        <v>1</v>
      </c>
      <c r="J41" s="354">
        <v>42276</v>
      </c>
      <c r="K41" s="354">
        <v>42550</v>
      </c>
      <c r="L41" s="360">
        <f t="shared" si="0"/>
        <v>39.142857142857146</v>
      </c>
      <c r="M41" s="359">
        <v>1</v>
      </c>
      <c r="N41" s="351">
        <f t="shared" si="1"/>
        <v>1</v>
      </c>
      <c r="O41" s="358">
        <f t="shared" si="2"/>
        <v>39.142857142857146</v>
      </c>
      <c r="P41" s="358">
        <f t="shared" si="3"/>
        <v>39.142857142857146</v>
      </c>
      <c r="Q41" s="358">
        <f t="shared" si="4"/>
        <v>39.142857142857146</v>
      </c>
      <c r="R41" s="137" t="s">
        <v>961</v>
      </c>
      <c r="S41" s="349"/>
      <c r="T41" s="348" t="s">
        <v>1032</v>
      </c>
    </row>
    <row r="42" spans="1:20" ht="67.5" customHeight="1" x14ac:dyDescent="0.2">
      <c r="A42" s="369"/>
      <c r="B42" s="1493" t="s">
        <v>1031</v>
      </c>
      <c r="C42" s="1493"/>
      <c r="D42" s="365" t="s">
        <v>1027</v>
      </c>
      <c r="E42" s="365" t="s">
        <v>1026</v>
      </c>
      <c r="F42" s="365" t="s">
        <v>1025</v>
      </c>
      <c r="G42" s="365" t="s">
        <v>1030</v>
      </c>
      <c r="H42" s="355">
        <v>1</v>
      </c>
      <c r="I42" s="368">
        <v>1</v>
      </c>
      <c r="J42" s="354">
        <v>42276</v>
      </c>
      <c r="K42" s="354">
        <v>42550</v>
      </c>
      <c r="L42" s="360">
        <f t="shared" si="0"/>
        <v>39.142857142857146</v>
      </c>
      <c r="M42" s="359">
        <v>0</v>
      </c>
      <c r="N42" s="351">
        <f t="shared" si="1"/>
        <v>0</v>
      </c>
      <c r="O42" s="358">
        <f t="shared" si="2"/>
        <v>0</v>
      </c>
      <c r="P42" s="358">
        <f t="shared" si="3"/>
        <v>0</v>
      </c>
      <c r="Q42" s="358">
        <f t="shared" si="4"/>
        <v>39.142857142857146</v>
      </c>
      <c r="R42" s="137"/>
      <c r="S42" s="349"/>
      <c r="T42" s="348" t="s">
        <v>1029</v>
      </c>
    </row>
    <row r="43" spans="1:20" ht="177.75" customHeight="1" x14ac:dyDescent="0.2">
      <c r="A43" s="369"/>
      <c r="B43" s="1493" t="s">
        <v>1028</v>
      </c>
      <c r="C43" s="1493"/>
      <c r="D43" s="365" t="s">
        <v>1027</v>
      </c>
      <c r="E43" s="365" t="s">
        <v>1026</v>
      </c>
      <c r="F43" s="365" t="s">
        <v>1025</v>
      </c>
      <c r="G43" s="365" t="s">
        <v>1024</v>
      </c>
      <c r="H43" s="355">
        <v>1</v>
      </c>
      <c r="I43" s="368">
        <v>100</v>
      </c>
      <c r="J43" s="354">
        <v>42276</v>
      </c>
      <c r="K43" s="354">
        <v>42550</v>
      </c>
      <c r="L43" s="360">
        <f t="shared" si="0"/>
        <v>39.142857142857146</v>
      </c>
      <c r="M43" s="319">
        <v>0</v>
      </c>
      <c r="N43" s="351">
        <f t="shared" si="1"/>
        <v>0</v>
      </c>
      <c r="O43" s="358">
        <f t="shared" si="2"/>
        <v>0</v>
      </c>
      <c r="P43" s="358">
        <f t="shared" si="3"/>
        <v>0</v>
      </c>
      <c r="Q43" s="358">
        <f t="shared" si="4"/>
        <v>39.142857142857146</v>
      </c>
      <c r="R43" s="145"/>
      <c r="S43" s="361" t="s">
        <v>961</v>
      </c>
      <c r="T43" s="348" t="s">
        <v>1023</v>
      </c>
    </row>
    <row r="44" spans="1:20" ht="64.5" customHeight="1" x14ac:dyDescent="0.2">
      <c r="A44" s="1493">
        <v>29</v>
      </c>
      <c r="B44" s="1493" t="s">
        <v>1022</v>
      </c>
      <c r="C44" s="1493"/>
      <c r="D44" s="356" t="s">
        <v>1021</v>
      </c>
      <c r="E44" s="356" t="s">
        <v>1020</v>
      </c>
      <c r="F44" s="367" t="s">
        <v>1019</v>
      </c>
      <c r="G44" s="365" t="s">
        <v>1018</v>
      </c>
      <c r="H44" s="355">
        <v>1</v>
      </c>
      <c r="I44" s="355">
        <v>1</v>
      </c>
      <c r="J44" s="354">
        <v>42276</v>
      </c>
      <c r="K44" s="354">
        <v>42550</v>
      </c>
      <c r="L44" s="360">
        <f t="shared" si="0"/>
        <v>39.142857142857146</v>
      </c>
      <c r="M44" s="359">
        <v>1</v>
      </c>
      <c r="N44" s="351">
        <f t="shared" si="1"/>
        <v>1</v>
      </c>
      <c r="O44" s="358">
        <f t="shared" si="2"/>
        <v>39.142857142857146</v>
      </c>
      <c r="P44" s="358">
        <f t="shared" si="3"/>
        <v>39.142857142857146</v>
      </c>
      <c r="Q44" s="358">
        <f t="shared" si="4"/>
        <v>39.142857142857146</v>
      </c>
      <c r="R44" s="145"/>
      <c r="S44" s="349"/>
      <c r="T44" s="348" t="s">
        <v>1017</v>
      </c>
    </row>
    <row r="45" spans="1:20" ht="97.5" customHeight="1" x14ac:dyDescent="0.2">
      <c r="A45" s="1493"/>
      <c r="B45" s="1493" t="s">
        <v>1016</v>
      </c>
      <c r="C45" s="1493"/>
      <c r="D45" s="365" t="s">
        <v>964</v>
      </c>
      <c r="E45" s="365" t="s">
        <v>1015</v>
      </c>
      <c r="F45" s="366" t="s">
        <v>1014</v>
      </c>
      <c r="G45" s="365" t="s">
        <v>1013</v>
      </c>
      <c r="H45" s="355">
        <v>1</v>
      </c>
      <c r="I45" s="355">
        <v>1</v>
      </c>
      <c r="J45" s="354">
        <v>42276</v>
      </c>
      <c r="K45" s="354">
        <v>42550</v>
      </c>
      <c r="L45" s="360">
        <f t="shared" si="0"/>
        <v>39.142857142857146</v>
      </c>
      <c r="M45" s="359">
        <v>1</v>
      </c>
      <c r="N45" s="351">
        <f t="shared" si="1"/>
        <v>1</v>
      </c>
      <c r="O45" s="358">
        <f t="shared" si="2"/>
        <v>39.142857142857146</v>
      </c>
      <c r="P45" s="358">
        <f t="shared" si="3"/>
        <v>39.142857142857146</v>
      </c>
      <c r="Q45" s="358">
        <f t="shared" si="4"/>
        <v>39.142857142857146</v>
      </c>
      <c r="R45" s="145"/>
      <c r="S45" s="361" t="s">
        <v>961</v>
      </c>
      <c r="T45" s="348" t="s">
        <v>1012</v>
      </c>
    </row>
    <row r="46" spans="1:20" ht="88.5" customHeight="1" x14ac:dyDescent="0.2">
      <c r="A46" s="1493">
        <v>31</v>
      </c>
      <c r="B46" s="1493" t="s">
        <v>1011</v>
      </c>
      <c r="C46" s="1493"/>
      <c r="D46" s="365" t="s">
        <v>964</v>
      </c>
      <c r="E46" s="365" t="s">
        <v>1010</v>
      </c>
      <c r="F46" s="366" t="s">
        <v>1009</v>
      </c>
      <c r="G46" s="365" t="s">
        <v>1008</v>
      </c>
      <c r="H46" s="355">
        <v>1</v>
      </c>
      <c r="I46" s="355">
        <v>1</v>
      </c>
      <c r="J46" s="354">
        <v>42276</v>
      </c>
      <c r="K46" s="354">
        <v>42550</v>
      </c>
      <c r="L46" s="360">
        <f t="shared" si="0"/>
        <v>39.142857142857146</v>
      </c>
      <c r="M46" s="359">
        <v>0.5</v>
      </c>
      <c r="N46" s="351">
        <f t="shared" si="1"/>
        <v>0.5</v>
      </c>
      <c r="O46" s="358">
        <f t="shared" si="2"/>
        <v>19.571428571428573</v>
      </c>
      <c r="P46" s="358">
        <f t="shared" si="3"/>
        <v>19.571428571428573</v>
      </c>
      <c r="Q46" s="358">
        <f t="shared" si="4"/>
        <v>39.142857142857146</v>
      </c>
      <c r="R46" s="145"/>
      <c r="S46" s="361" t="s">
        <v>961</v>
      </c>
      <c r="T46" s="348" t="s">
        <v>1007</v>
      </c>
    </row>
    <row r="47" spans="1:20" ht="144" customHeight="1" x14ac:dyDescent="0.2">
      <c r="A47" s="1493"/>
      <c r="B47" s="1493" t="s">
        <v>1006</v>
      </c>
      <c r="C47" s="1493"/>
      <c r="D47" s="365" t="s">
        <v>964</v>
      </c>
      <c r="E47" s="365" t="s">
        <v>1005</v>
      </c>
      <c r="F47" s="366" t="s">
        <v>1004</v>
      </c>
      <c r="G47" s="365" t="s">
        <v>1003</v>
      </c>
      <c r="H47" s="355">
        <v>1</v>
      </c>
      <c r="I47" s="355">
        <v>100</v>
      </c>
      <c r="J47" s="354">
        <v>42276</v>
      </c>
      <c r="K47" s="354">
        <v>42550</v>
      </c>
      <c r="L47" s="360">
        <f t="shared" si="0"/>
        <v>39.142857142857146</v>
      </c>
      <c r="M47" s="359">
        <v>0.5</v>
      </c>
      <c r="N47" s="351">
        <f t="shared" si="1"/>
        <v>0.5</v>
      </c>
      <c r="O47" s="358">
        <f t="shared" si="2"/>
        <v>19.571428571428573</v>
      </c>
      <c r="P47" s="358">
        <f t="shared" si="3"/>
        <v>19.571428571428573</v>
      </c>
      <c r="Q47" s="358">
        <f t="shared" si="4"/>
        <v>39.142857142857146</v>
      </c>
      <c r="R47" s="145"/>
      <c r="S47" s="361" t="s">
        <v>961</v>
      </c>
      <c r="T47" s="348" t="s">
        <v>1002</v>
      </c>
    </row>
    <row r="48" spans="1:20" ht="103.5" customHeight="1" x14ac:dyDescent="0.2">
      <c r="A48" s="1493">
        <v>33</v>
      </c>
      <c r="B48" s="1493" t="s">
        <v>1001</v>
      </c>
      <c r="C48" s="1493"/>
      <c r="D48" s="365" t="s">
        <v>1000</v>
      </c>
      <c r="E48" s="365" t="s">
        <v>999</v>
      </c>
      <c r="F48" s="365" t="s">
        <v>998</v>
      </c>
      <c r="G48" s="365" t="s">
        <v>997</v>
      </c>
      <c r="H48" s="355">
        <v>1</v>
      </c>
      <c r="I48" s="355">
        <v>1</v>
      </c>
      <c r="J48" s="354">
        <v>42276</v>
      </c>
      <c r="K48" s="354">
        <v>42550</v>
      </c>
      <c r="L48" s="360">
        <f t="shared" si="0"/>
        <v>39.142857142857146</v>
      </c>
      <c r="M48" s="359">
        <v>1</v>
      </c>
      <c r="N48" s="351">
        <f t="shared" si="1"/>
        <v>1</v>
      </c>
      <c r="O48" s="358">
        <f t="shared" si="2"/>
        <v>39.142857142857146</v>
      </c>
      <c r="P48" s="358">
        <f t="shared" si="3"/>
        <v>39.142857142857146</v>
      </c>
      <c r="Q48" s="358">
        <f t="shared" si="4"/>
        <v>39.142857142857146</v>
      </c>
      <c r="R48" s="137" t="s">
        <v>961</v>
      </c>
      <c r="S48" s="349"/>
      <c r="T48" s="348" t="s">
        <v>996</v>
      </c>
    </row>
    <row r="49" spans="1:20" ht="94.5" customHeight="1" x14ac:dyDescent="0.2">
      <c r="A49" s="1493"/>
      <c r="B49" s="1493" t="s">
        <v>995</v>
      </c>
      <c r="C49" s="1493"/>
      <c r="D49" s="356" t="s">
        <v>964</v>
      </c>
      <c r="E49" s="356" t="s">
        <v>963</v>
      </c>
      <c r="F49" s="356" t="s">
        <v>957</v>
      </c>
      <c r="G49" s="356" t="s">
        <v>994</v>
      </c>
      <c r="H49" s="355">
        <v>1</v>
      </c>
      <c r="I49" s="355">
        <v>100</v>
      </c>
      <c r="J49" s="354">
        <v>42276</v>
      </c>
      <c r="K49" s="354">
        <v>42550</v>
      </c>
      <c r="L49" s="360">
        <f t="shared" si="0"/>
        <v>39.142857142857146</v>
      </c>
      <c r="M49" s="359">
        <v>0.8</v>
      </c>
      <c r="N49" s="351">
        <f t="shared" si="1"/>
        <v>0.8</v>
      </c>
      <c r="O49" s="358">
        <f t="shared" si="2"/>
        <v>31.314285714285717</v>
      </c>
      <c r="P49" s="358">
        <f t="shared" si="3"/>
        <v>31.314285714285717</v>
      </c>
      <c r="Q49" s="358">
        <f t="shared" si="4"/>
        <v>39.142857142857146</v>
      </c>
      <c r="R49" s="137" t="s">
        <v>961</v>
      </c>
      <c r="S49" s="349"/>
      <c r="T49" s="348" t="s">
        <v>993</v>
      </c>
    </row>
    <row r="50" spans="1:20" ht="99" customHeight="1" x14ac:dyDescent="0.2">
      <c r="A50" s="357">
        <v>35</v>
      </c>
      <c r="B50" s="1493" t="s">
        <v>992</v>
      </c>
      <c r="C50" s="1493"/>
      <c r="D50" s="365" t="s">
        <v>964</v>
      </c>
      <c r="E50" s="365" t="s">
        <v>991</v>
      </c>
      <c r="F50" s="365" t="s">
        <v>990</v>
      </c>
      <c r="G50" s="365" t="s">
        <v>989</v>
      </c>
      <c r="H50" s="355">
        <v>1</v>
      </c>
      <c r="I50" s="355">
        <v>100</v>
      </c>
      <c r="J50" s="354">
        <v>42276</v>
      </c>
      <c r="K50" s="354">
        <v>42550</v>
      </c>
      <c r="L50" s="360">
        <f t="shared" si="0"/>
        <v>39.142857142857146</v>
      </c>
      <c r="M50" s="359">
        <v>1</v>
      </c>
      <c r="N50" s="351">
        <f t="shared" si="1"/>
        <v>1</v>
      </c>
      <c r="O50" s="358">
        <f t="shared" si="2"/>
        <v>39.142857142857146</v>
      </c>
      <c r="P50" s="358">
        <f t="shared" si="3"/>
        <v>39.142857142857146</v>
      </c>
      <c r="Q50" s="358">
        <f t="shared" si="4"/>
        <v>39.142857142857146</v>
      </c>
      <c r="R50" s="137" t="s">
        <v>961</v>
      </c>
      <c r="S50" s="349"/>
      <c r="T50" s="348" t="s">
        <v>988</v>
      </c>
    </row>
    <row r="51" spans="1:20" ht="127.5" customHeight="1" x14ac:dyDescent="0.2">
      <c r="A51" s="357"/>
      <c r="B51" s="1493" t="s">
        <v>987</v>
      </c>
      <c r="C51" s="1493"/>
      <c r="D51" s="365" t="s">
        <v>986</v>
      </c>
      <c r="E51" s="365" t="s">
        <v>985</v>
      </c>
      <c r="F51" s="365" t="s">
        <v>984</v>
      </c>
      <c r="G51" s="365" t="s">
        <v>983</v>
      </c>
      <c r="H51" s="355">
        <v>1</v>
      </c>
      <c r="I51" s="355">
        <v>100</v>
      </c>
      <c r="J51" s="354">
        <v>42276</v>
      </c>
      <c r="K51" s="354">
        <v>42550</v>
      </c>
      <c r="L51" s="360">
        <f t="shared" si="0"/>
        <v>39.142857142857146</v>
      </c>
      <c r="M51" s="359">
        <v>1</v>
      </c>
      <c r="N51" s="351">
        <f t="shared" si="1"/>
        <v>1</v>
      </c>
      <c r="O51" s="358">
        <f t="shared" si="2"/>
        <v>39.142857142857146</v>
      </c>
      <c r="P51" s="358">
        <f t="shared" si="3"/>
        <v>39.142857142857146</v>
      </c>
      <c r="Q51" s="358">
        <f t="shared" si="4"/>
        <v>39.142857142857146</v>
      </c>
      <c r="R51" s="145"/>
      <c r="S51" s="349"/>
      <c r="T51" s="364" t="s">
        <v>982</v>
      </c>
    </row>
    <row r="52" spans="1:20" ht="163.5" customHeight="1" x14ac:dyDescent="0.2">
      <c r="A52" s="1493">
        <v>37</v>
      </c>
      <c r="B52" s="1494" t="s">
        <v>981</v>
      </c>
      <c r="C52" s="1494"/>
      <c r="D52" s="1494" t="s">
        <v>980</v>
      </c>
      <c r="E52" s="363" t="s">
        <v>979</v>
      </c>
      <c r="F52" s="363" t="s">
        <v>978</v>
      </c>
      <c r="G52" s="363" t="s">
        <v>977</v>
      </c>
      <c r="H52" s="362">
        <v>1</v>
      </c>
      <c r="I52" s="355">
        <v>100</v>
      </c>
      <c r="J52" s="354">
        <v>42276</v>
      </c>
      <c r="K52" s="354">
        <v>42550</v>
      </c>
      <c r="L52" s="360">
        <f t="shared" si="0"/>
        <v>39.142857142857146</v>
      </c>
      <c r="M52" s="359">
        <v>0</v>
      </c>
      <c r="N52" s="351">
        <f t="shared" si="1"/>
        <v>0</v>
      </c>
      <c r="O52" s="358">
        <f t="shared" si="2"/>
        <v>0</v>
      </c>
      <c r="P52" s="358">
        <f t="shared" si="3"/>
        <v>0</v>
      </c>
      <c r="Q52" s="358">
        <f t="shared" si="4"/>
        <v>39.142857142857146</v>
      </c>
      <c r="R52" s="145"/>
      <c r="S52" s="361" t="s">
        <v>961</v>
      </c>
      <c r="T52" s="348" t="s">
        <v>976</v>
      </c>
    </row>
    <row r="53" spans="1:20" ht="144" customHeight="1" x14ac:dyDescent="0.2">
      <c r="A53" s="1493"/>
      <c r="B53" s="1494"/>
      <c r="C53" s="1494"/>
      <c r="D53" s="1494"/>
      <c r="E53" s="356" t="s">
        <v>975</v>
      </c>
      <c r="F53" s="356" t="s">
        <v>974</v>
      </c>
      <c r="G53" s="356" t="s">
        <v>973</v>
      </c>
      <c r="H53" s="355">
        <v>1</v>
      </c>
      <c r="I53" s="355">
        <v>100</v>
      </c>
      <c r="J53" s="354">
        <v>42276</v>
      </c>
      <c r="K53" s="354">
        <v>42550</v>
      </c>
      <c r="L53" s="360">
        <f t="shared" si="0"/>
        <v>39.142857142857146</v>
      </c>
      <c r="M53" s="359">
        <v>0.8</v>
      </c>
      <c r="N53" s="351">
        <f t="shared" si="1"/>
        <v>0.8</v>
      </c>
      <c r="O53" s="358">
        <f t="shared" si="2"/>
        <v>31.314285714285717</v>
      </c>
      <c r="P53" s="358">
        <f t="shared" si="3"/>
        <v>31.314285714285717</v>
      </c>
      <c r="Q53" s="358">
        <f t="shared" si="4"/>
        <v>39.142857142857146</v>
      </c>
      <c r="R53" s="145"/>
      <c r="S53" s="349"/>
      <c r="T53" s="348" t="s">
        <v>972</v>
      </c>
    </row>
    <row r="54" spans="1:20" ht="101.25" customHeight="1" x14ac:dyDescent="0.2">
      <c r="A54" s="1493">
        <v>38</v>
      </c>
      <c r="B54" s="1493" t="s">
        <v>971</v>
      </c>
      <c r="C54" s="1493"/>
      <c r="D54" s="356" t="s">
        <v>970</v>
      </c>
      <c r="E54" s="356" t="s">
        <v>969</v>
      </c>
      <c r="F54" s="356" t="s">
        <v>968</v>
      </c>
      <c r="G54" s="356" t="s">
        <v>967</v>
      </c>
      <c r="H54" s="355">
        <v>1</v>
      </c>
      <c r="I54" s="355">
        <v>100</v>
      </c>
      <c r="J54" s="354">
        <v>42276</v>
      </c>
      <c r="K54" s="354">
        <v>42550</v>
      </c>
      <c r="L54" s="360">
        <f t="shared" si="0"/>
        <v>39.142857142857146</v>
      </c>
      <c r="M54" s="359">
        <v>1</v>
      </c>
      <c r="N54" s="351">
        <f t="shared" si="1"/>
        <v>1</v>
      </c>
      <c r="O54" s="358">
        <f t="shared" si="2"/>
        <v>39.142857142857146</v>
      </c>
      <c r="P54" s="358">
        <f t="shared" si="3"/>
        <v>39.142857142857146</v>
      </c>
      <c r="Q54" s="358">
        <f t="shared" si="4"/>
        <v>39.142857142857146</v>
      </c>
      <c r="R54" s="145"/>
      <c r="S54" s="349"/>
      <c r="T54" s="348" t="s">
        <v>966</v>
      </c>
    </row>
    <row r="55" spans="1:20" ht="108.75" customHeight="1" x14ac:dyDescent="0.2">
      <c r="A55" s="1493"/>
      <c r="B55" s="1493" t="s">
        <v>965</v>
      </c>
      <c r="C55" s="1493"/>
      <c r="D55" s="356" t="s">
        <v>964</v>
      </c>
      <c r="E55" s="356" t="s">
        <v>963</v>
      </c>
      <c r="F55" s="356" t="s">
        <v>962</v>
      </c>
      <c r="G55" s="356" t="s">
        <v>956</v>
      </c>
      <c r="H55" s="355">
        <v>1</v>
      </c>
      <c r="I55" s="355">
        <v>1</v>
      </c>
      <c r="J55" s="354">
        <v>42276</v>
      </c>
      <c r="K55" s="354">
        <v>42550</v>
      </c>
      <c r="L55" s="360">
        <f t="shared" si="0"/>
        <v>39.142857142857146</v>
      </c>
      <c r="M55" s="359">
        <v>0.6</v>
      </c>
      <c r="N55" s="351">
        <f t="shared" si="1"/>
        <v>0.6</v>
      </c>
      <c r="O55" s="358">
        <f t="shared" si="2"/>
        <v>23.485714285714288</v>
      </c>
      <c r="P55" s="358">
        <f t="shared" si="3"/>
        <v>23.485714285714288</v>
      </c>
      <c r="Q55" s="358">
        <f t="shared" si="4"/>
        <v>39.142857142857146</v>
      </c>
      <c r="R55" s="137" t="s">
        <v>961</v>
      </c>
      <c r="S55" s="349"/>
      <c r="T55" s="348" t="s">
        <v>955</v>
      </c>
    </row>
    <row r="56" spans="1:20" ht="106.5" customHeight="1" thickBot="1" x14ac:dyDescent="0.25">
      <c r="A56" s="357">
        <v>40</v>
      </c>
      <c r="B56" s="1493" t="s">
        <v>960</v>
      </c>
      <c r="C56" s="1493"/>
      <c r="D56" s="356" t="s">
        <v>959</v>
      </c>
      <c r="E56" s="356" t="s">
        <v>958</v>
      </c>
      <c r="F56" s="356" t="s">
        <v>957</v>
      </c>
      <c r="G56" s="356" t="s">
        <v>956</v>
      </c>
      <c r="H56" s="355">
        <v>1</v>
      </c>
      <c r="I56" s="355">
        <v>1</v>
      </c>
      <c r="J56" s="354">
        <v>42276</v>
      </c>
      <c r="K56" s="354">
        <v>42550</v>
      </c>
      <c r="L56" s="353">
        <f t="shared" si="0"/>
        <v>39.142857142857146</v>
      </c>
      <c r="M56" s="352">
        <v>0.6</v>
      </c>
      <c r="N56" s="351">
        <f t="shared" si="1"/>
        <v>0.6</v>
      </c>
      <c r="O56" s="350">
        <f t="shared" si="2"/>
        <v>23.485714285714288</v>
      </c>
      <c r="P56" s="350">
        <f t="shared" si="3"/>
        <v>23.485714285714288</v>
      </c>
      <c r="Q56" s="350">
        <f t="shared" si="4"/>
        <v>39.142857142857146</v>
      </c>
      <c r="R56" s="145"/>
      <c r="S56" s="349"/>
      <c r="T56" s="348" t="s">
        <v>955</v>
      </c>
    </row>
    <row r="57" spans="1:20" ht="13.5" thickBot="1" x14ac:dyDescent="0.25">
      <c r="A57" s="342"/>
      <c r="B57" s="342"/>
      <c r="C57" s="332"/>
      <c r="D57" s="332"/>
      <c r="E57" s="332"/>
      <c r="F57" s="332"/>
      <c r="G57" s="332"/>
      <c r="H57" s="332">
        <f>SUM(H11:H56)</f>
        <v>50</v>
      </c>
      <c r="I57" s="131"/>
      <c r="J57" s="131"/>
      <c r="K57" s="131"/>
      <c r="L57" s="347"/>
      <c r="M57" s="346">
        <f>SUM(M11:M56)</f>
        <v>42.3</v>
      </c>
      <c r="N57" s="345"/>
      <c r="O57" s="344">
        <f>SUM(O11:O56)</f>
        <v>1499.1714285714281</v>
      </c>
      <c r="P57" s="344">
        <f>SUM(P11:P56)</f>
        <v>1499.1714285714281</v>
      </c>
      <c r="Q57" s="343">
        <f>SUM(Q11:Q56)</f>
        <v>1800.5714285714278</v>
      </c>
      <c r="R57" s="83"/>
    </row>
    <row r="58" spans="1:20" x14ac:dyDescent="0.2">
      <c r="A58" s="342"/>
      <c r="B58" s="342"/>
      <c r="C58" s="332"/>
      <c r="D58" s="332"/>
      <c r="E58" s="332"/>
      <c r="F58" s="332"/>
      <c r="G58" s="332"/>
      <c r="H58" s="332"/>
      <c r="I58" s="332"/>
      <c r="J58" s="332"/>
      <c r="K58" s="332"/>
      <c r="L58" s="341"/>
      <c r="M58" s="332"/>
      <c r="N58" s="332"/>
      <c r="O58" s="340"/>
      <c r="P58" s="339"/>
      <c r="Q58" s="338"/>
    </row>
    <row r="59" spans="1:20" x14ac:dyDescent="0.2">
      <c r="A59" s="342"/>
      <c r="B59" s="342"/>
      <c r="C59" s="332"/>
      <c r="D59" s="332"/>
      <c r="E59" s="332"/>
      <c r="F59" s="332"/>
      <c r="G59" s="332"/>
      <c r="H59" s="332"/>
      <c r="I59" s="332"/>
      <c r="J59" s="332"/>
      <c r="K59" s="332"/>
      <c r="L59" s="341"/>
      <c r="M59" s="332"/>
      <c r="N59" s="332"/>
      <c r="O59" s="340"/>
      <c r="P59" s="339"/>
      <c r="Q59" s="338"/>
    </row>
    <row r="60" spans="1:20" x14ac:dyDescent="0.2">
      <c r="A60" s="1483"/>
      <c r="B60" s="1483"/>
      <c r="C60" s="1483"/>
      <c r="D60" s="1483"/>
      <c r="E60" s="335"/>
      <c r="F60" s="1484"/>
      <c r="G60" s="1484"/>
      <c r="H60" s="1484"/>
      <c r="I60" s="1484"/>
      <c r="J60" s="1484"/>
      <c r="K60" s="1484"/>
      <c r="L60" s="1484"/>
      <c r="M60" s="1484"/>
      <c r="N60" s="1484"/>
      <c r="O60" s="1484"/>
      <c r="P60" s="1484"/>
      <c r="Q60" s="1484"/>
      <c r="R60" s="1484"/>
      <c r="S60" s="1484"/>
    </row>
    <row r="61" spans="1:20" ht="15" customHeight="1" thickBot="1" x14ac:dyDescent="0.25">
      <c r="A61" s="1465"/>
      <c r="B61" s="1465"/>
      <c r="C61" s="1465"/>
      <c r="D61" s="1465"/>
      <c r="E61" s="335"/>
      <c r="F61" s="1485"/>
      <c r="G61" s="1485"/>
      <c r="H61" s="1485"/>
      <c r="I61" s="1485"/>
      <c r="J61" s="1485"/>
      <c r="K61" s="1485"/>
      <c r="L61" s="1485"/>
      <c r="M61" s="1485"/>
      <c r="N61" s="1485"/>
      <c r="O61" s="1485"/>
      <c r="P61" s="1485"/>
      <c r="Q61" s="1486"/>
      <c r="R61" s="1486"/>
      <c r="S61" s="1486"/>
    </row>
    <row r="62" spans="1:20" x14ac:dyDescent="0.2">
      <c r="A62" s="1465"/>
      <c r="B62" s="1465"/>
      <c r="C62" s="1383"/>
      <c r="D62" s="1383"/>
      <c r="E62" s="335"/>
      <c r="F62" s="1466"/>
      <c r="G62" s="1466"/>
      <c r="H62" s="1466"/>
      <c r="I62" s="1466"/>
      <c r="J62" s="1466"/>
      <c r="K62" s="1466"/>
      <c r="L62" s="1466"/>
      <c r="M62" s="1466"/>
      <c r="N62" s="1466"/>
      <c r="O62" s="1466"/>
      <c r="P62" s="1467"/>
      <c r="Q62" s="1487" t="s">
        <v>309</v>
      </c>
      <c r="R62" s="1488"/>
      <c r="S62" s="1489"/>
      <c r="T62" s="337">
        <f>+Q57</f>
        <v>1800.5714285714278</v>
      </c>
    </row>
    <row r="63" spans="1:20" x14ac:dyDescent="0.2">
      <c r="A63" s="1465"/>
      <c r="B63" s="1465"/>
      <c r="C63" s="1383"/>
      <c r="D63" s="1383"/>
      <c r="E63" s="335"/>
      <c r="F63" s="1466"/>
      <c r="G63" s="1466"/>
      <c r="H63" s="1466"/>
      <c r="I63" s="1466"/>
      <c r="J63" s="1466"/>
      <c r="K63" s="1466"/>
      <c r="L63" s="1466"/>
      <c r="M63" s="1466"/>
      <c r="N63" s="1466"/>
      <c r="O63" s="1466"/>
      <c r="P63" s="1467"/>
      <c r="Q63" s="1490" t="s">
        <v>308</v>
      </c>
      <c r="R63" s="1491"/>
      <c r="S63" s="1492"/>
      <c r="T63" s="336">
        <f>+H57</f>
        <v>50</v>
      </c>
    </row>
    <row r="64" spans="1:20" x14ac:dyDescent="0.2">
      <c r="A64" s="1465"/>
      <c r="B64" s="1465"/>
      <c r="C64" s="1383"/>
      <c r="D64" s="1383"/>
      <c r="E64" s="335"/>
      <c r="F64" s="1466"/>
      <c r="G64" s="1466"/>
      <c r="H64" s="1466"/>
      <c r="I64" s="1466"/>
      <c r="J64" s="1466"/>
      <c r="K64" s="1466"/>
      <c r="L64" s="1466"/>
      <c r="M64" s="1466"/>
      <c r="N64" s="1466"/>
      <c r="O64" s="1466"/>
      <c r="P64" s="1467"/>
      <c r="Q64" s="1468" t="s">
        <v>307</v>
      </c>
      <c r="R64" s="1469"/>
      <c r="S64" s="1470"/>
      <c r="T64" s="334">
        <f>IF(P57=0,0,+P57/T62)</f>
        <v>0.83260869565217399</v>
      </c>
    </row>
    <row r="65" spans="1:27" ht="13.5" thickBot="1" x14ac:dyDescent="0.25">
      <c r="A65" s="335"/>
      <c r="B65" s="335"/>
      <c r="C65" s="335"/>
      <c r="D65" s="335"/>
      <c r="E65" s="335"/>
      <c r="F65" s="1466"/>
      <c r="G65" s="1466"/>
      <c r="H65" s="1466"/>
      <c r="I65" s="1466"/>
      <c r="J65" s="1466"/>
      <c r="K65" s="1466"/>
      <c r="L65" s="1466"/>
      <c r="M65" s="1466"/>
      <c r="N65" s="1466"/>
      <c r="O65" s="1466"/>
      <c r="P65" s="1467"/>
      <c r="Q65" s="1473" t="s">
        <v>306</v>
      </c>
      <c r="R65" s="1474"/>
      <c r="S65" s="1475"/>
      <c r="T65" s="334">
        <f>IF(M57=0,0,+M57/T63)</f>
        <v>0.84599999999999997</v>
      </c>
    </row>
    <row r="66" spans="1:27" ht="40.5" customHeight="1" x14ac:dyDescent="0.2">
      <c r="A66" s="332"/>
      <c r="B66" s="332"/>
      <c r="C66" s="333"/>
      <c r="D66" s="332"/>
      <c r="E66" s="332"/>
      <c r="F66" s="332"/>
      <c r="G66" s="332"/>
      <c r="H66" s="332"/>
      <c r="I66" s="332"/>
      <c r="J66" s="332"/>
      <c r="K66" s="332"/>
      <c r="L66" s="332"/>
      <c r="M66" s="332"/>
      <c r="N66" s="332"/>
      <c r="O66" s="332"/>
      <c r="P66" s="332"/>
    </row>
    <row r="67" spans="1:27" x14ac:dyDescent="0.2">
      <c r="A67" s="331"/>
      <c r="B67" s="331"/>
      <c r="C67" s="1476"/>
      <c r="D67" s="1476"/>
      <c r="E67" s="1477"/>
      <c r="F67" s="1477"/>
      <c r="G67" s="329"/>
      <c r="H67" s="329"/>
    </row>
    <row r="68" spans="1:27" x14ac:dyDescent="0.2">
      <c r="A68" s="329"/>
      <c r="B68" s="329"/>
      <c r="C68" s="1478"/>
      <c r="D68" s="1478"/>
      <c r="E68" s="1479"/>
      <c r="F68" s="1480"/>
      <c r="G68" s="329"/>
      <c r="H68" s="329"/>
    </row>
    <row r="69" spans="1:27" ht="12.75" customHeight="1" x14ac:dyDescent="0.2">
      <c r="A69" s="329"/>
      <c r="B69" s="329"/>
      <c r="C69" s="1481" t="s">
        <v>954</v>
      </c>
      <c r="D69" s="1481"/>
      <c r="E69" s="328"/>
      <c r="F69" s="1482" t="s">
        <v>953</v>
      </c>
      <c r="G69" s="1482"/>
      <c r="H69" s="1482"/>
      <c r="I69" s="1482"/>
      <c r="J69" s="1482"/>
      <c r="K69" s="1482"/>
      <c r="L69" s="1482"/>
      <c r="M69" s="1482"/>
    </row>
    <row r="70" spans="1:27" x14ac:dyDescent="0.2">
      <c r="A70" s="330"/>
      <c r="B70" s="329"/>
      <c r="C70" s="329"/>
      <c r="D70" s="329"/>
      <c r="E70" s="329"/>
      <c r="F70" s="329"/>
      <c r="G70" s="329"/>
      <c r="H70" s="329"/>
      <c r="I70" s="1471" t="s">
        <v>175</v>
      </c>
      <c r="J70" s="1472"/>
      <c r="K70" s="1472"/>
      <c r="L70" s="1472"/>
      <c r="M70" s="1472"/>
      <c r="N70" s="1472"/>
      <c r="O70" s="1472"/>
      <c r="P70" s="1472"/>
      <c r="Q70" s="1472"/>
    </row>
    <row r="72" spans="1:27" x14ac:dyDescent="0.2">
      <c r="A72" s="301" t="s">
        <v>952</v>
      </c>
    </row>
    <row r="76" spans="1:27" x14ac:dyDescent="0.2">
      <c r="A76" s="328"/>
      <c r="B76" s="328"/>
      <c r="C76" s="328"/>
      <c r="D76" s="328"/>
      <c r="E76" s="328"/>
      <c r="F76" s="328"/>
      <c r="G76" s="328"/>
      <c r="H76" s="328"/>
      <c r="I76" s="328"/>
      <c r="J76" s="328"/>
      <c r="K76" s="328"/>
      <c r="L76" s="328"/>
      <c r="M76" s="328"/>
      <c r="N76" s="328"/>
      <c r="O76" s="328"/>
      <c r="P76" s="328"/>
    </row>
    <row r="77" spans="1:27" x14ac:dyDescent="0.2">
      <c r="AA77" s="327" t="s">
        <v>951</v>
      </c>
    </row>
  </sheetData>
  <autoFilter ref="N1:N77"/>
  <mergeCells count="115">
    <mergeCell ref="A1:B4"/>
    <mergeCell ref="C2:T2"/>
    <mergeCell ref="C3:T3"/>
    <mergeCell ref="A5:D5"/>
    <mergeCell ref="E5:K5"/>
    <mergeCell ref="H9:H10"/>
    <mergeCell ref="A9:A10"/>
    <mergeCell ref="B9:C10"/>
    <mergeCell ref="D9:D10"/>
    <mergeCell ref="E9:E10"/>
    <mergeCell ref="F9:F10"/>
    <mergeCell ref="G9:G10"/>
    <mergeCell ref="K9:K10"/>
    <mergeCell ref="L9:L10"/>
    <mergeCell ref="M9:M10"/>
    <mergeCell ref="N9:N10"/>
    <mergeCell ref="O9:O10"/>
    <mergeCell ref="P9:P10"/>
    <mergeCell ref="L5:T5"/>
    <mergeCell ref="R8:S8"/>
    <mergeCell ref="A6:T7"/>
    <mergeCell ref="A8:B8"/>
    <mergeCell ref="I9:I10"/>
    <mergeCell ref="J9:J10"/>
    <mergeCell ref="A15:A16"/>
    <mergeCell ref="B15:C15"/>
    <mergeCell ref="B16:C16"/>
    <mergeCell ref="Q9:Q10"/>
    <mergeCell ref="R9:S9"/>
    <mergeCell ref="T9:T10"/>
    <mergeCell ref="B11:C11"/>
    <mergeCell ref="D11:D12"/>
    <mergeCell ref="E11:E12"/>
    <mergeCell ref="B12:C12"/>
    <mergeCell ref="A13:A14"/>
    <mergeCell ref="B13:C13"/>
    <mergeCell ref="B14:C14"/>
    <mergeCell ref="A17:A18"/>
    <mergeCell ref="B17:C17"/>
    <mergeCell ref="B18:C18"/>
    <mergeCell ref="B19:C19"/>
    <mergeCell ref="A20:A21"/>
    <mergeCell ref="B20:C20"/>
    <mergeCell ref="B21:C21"/>
    <mergeCell ref="A22:A23"/>
    <mergeCell ref="B22:C22"/>
    <mergeCell ref="B23:C23"/>
    <mergeCell ref="A24:A25"/>
    <mergeCell ref="B24:C24"/>
    <mergeCell ref="B25:C25"/>
    <mergeCell ref="A26:A27"/>
    <mergeCell ref="B26:C26"/>
    <mergeCell ref="B27:C27"/>
    <mergeCell ref="A28:A29"/>
    <mergeCell ref="B28:C28"/>
    <mergeCell ref="B29:C29"/>
    <mergeCell ref="A30:A31"/>
    <mergeCell ref="B30:C30"/>
    <mergeCell ref="B31:C31"/>
    <mergeCell ref="A32:A33"/>
    <mergeCell ref="B32:C32"/>
    <mergeCell ref="B33:C33"/>
    <mergeCell ref="A34:A35"/>
    <mergeCell ref="B34:C34"/>
    <mergeCell ref="B35:C35"/>
    <mergeCell ref="A36:A40"/>
    <mergeCell ref="B36:C36"/>
    <mergeCell ref="B37:C37"/>
    <mergeCell ref="B38:C38"/>
    <mergeCell ref="B39:C39"/>
    <mergeCell ref="B40:C40"/>
    <mergeCell ref="B41:C41"/>
    <mergeCell ref="B42:C42"/>
    <mergeCell ref="B43:C43"/>
    <mergeCell ref="A44:A45"/>
    <mergeCell ref="B44:C44"/>
    <mergeCell ref="B45:C45"/>
    <mergeCell ref="A46:A47"/>
    <mergeCell ref="B46:C46"/>
    <mergeCell ref="B47:C47"/>
    <mergeCell ref="A48:A49"/>
    <mergeCell ref="B48:C48"/>
    <mergeCell ref="B49:C49"/>
    <mergeCell ref="B50:C50"/>
    <mergeCell ref="B51:C51"/>
    <mergeCell ref="A52:A53"/>
    <mergeCell ref="B52:C53"/>
    <mergeCell ref="D52:D53"/>
    <mergeCell ref="A54:A55"/>
    <mergeCell ref="B54:C54"/>
    <mergeCell ref="B55:C55"/>
    <mergeCell ref="B56:C56"/>
    <mergeCell ref="A60:D60"/>
    <mergeCell ref="F60:S60"/>
    <mergeCell ref="A61:D61"/>
    <mergeCell ref="F61:S61"/>
    <mergeCell ref="A62:B62"/>
    <mergeCell ref="C62:D62"/>
    <mergeCell ref="F62:P62"/>
    <mergeCell ref="Q62:S62"/>
    <mergeCell ref="A63:B63"/>
    <mergeCell ref="C63:D63"/>
    <mergeCell ref="F63:P63"/>
    <mergeCell ref="Q63:S63"/>
    <mergeCell ref="A64:B64"/>
    <mergeCell ref="C64:D64"/>
    <mergeCell ref="F64:P64"/>
    <mergeCell ref="Q64:S64"/>
    <mergeCell ref="I70:Q70"/>
    <mergeCell ref="F65:P65"/>
    <mergeCell ref="Q65:S65"/>
    <mergeCell ref="C67:F67"/>
    <mergeCell ref="C68:F68"/>
    <mergeCell ref="C69:D69"/>
    <mergeCell ref="F69:M69"/>
  </mergeCells>
  <conditionalFormatting sqref="N11:N58">
    <cfRule type="cellIs" dxfId="529" priority="13" operator="between">
      <formula>1</formula>
      <formula>0.9</formula>
    </cfRule>
  </conditionalFormatting>
  <conditionalFormatting sqref="N11:N56">
    <cfRule type="cellIs" dxfId="528" priority="10" operator="between">
      <formula>0.19</formula>
      <formula>0</formula>
    </cfRule>
    <cfRule type="cellIs" dxfId="527" priority="11" operator="between">
      <formula>0.49</formula>
      <formula>0.2</formula>
    </cfRule>
    <cfRule type="cellIs" dxfId="526" priority="12" operator="between">
      <formula>0.89</formula>
      <formula>0.5</formula>
    </cfRule>
  </conditionalFormatting>
  <conditionalFormatting sqref="T64">
    <cfRule type="expression" priority="9" stopIfTrue="1">
      <formula>$N$56</formula>
    </cfRule>
  </conditionalFormatting>
  <conditionalFormatting sqref="T64">
    <cfRule type="cellIs" dxfId="525" priority="8" operator="between">
      <formula>1</formula>
      <formula>0.9</formula>
    </cfRule>
  </conditionalFormatting>
  <conditionalFormatting sqref="T64">
    <cfRule type="cellIs" dxfId="524" priority="5" operator="between">
      <formula>0.19</formula>
      <formula>0</formula>
    </cfRule>
    <cfRule type="cellIs" dxfId="523" priority="6" operator="between">
      <formula>0.49</formula>
      <formula>0.2</formula>
    </cfRule>
    <cfRule type="cellIs" dxfId="522" priority="7" operator="between">
      <formula>0.89</formula>
      <formula>0.5</formula>
    </cfRule>
  </conditionalFormatting>
  <conditionalFormatting sqref="T65">
    <cfRule type="cellIs" dxfId="521" priority="4" operator="between">
      <formula>1</formula>
      <formula>0.9</formula>
    </cfRule>
  </conditionalFormatting>
  <conditionalFormatting sqref="T65">
    <cfRule type="cellIs" dxfId="520" priority="1" operator="between">
      <formula>0.19</formula>
      <formula>0</formula>
    </cfRule>
    <cfRule type="cellIs" dxfId="519" priority="2" operator="between">
      <formula>0.49</formula>
      <formula>0.2</formula>
    </cfRule>
    <cfRule type="cellIs" dxfId="518" priority="3" operator="between">
      <formula>0.89</formula>
      <formula>0.5</formula>
    </cfRule>
  </conditionalFormatting>
  <hyperlinks>
    <hyperlink ref="T51" r:id="rId1" display="www.unicauca.unisalud.edu.co"/>
  </hyperlinks>
  <printOptions horizontalCentered="1" verticalCentered="1"/>
  <pageMargins left="0.39370078740157483" right="0.39370078740157483" top="0.59055118110236227" bottom="0.51181102362204722" header="0" footer="0"/>
  <pageSetup paperSize="121" scale="60" orientation="landscape" horizontalDpi="300" verticalDpi="300" r:id="rId2"/>
  <headerFooter alignWithMargins="0"/>
  <drawing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sheetPr>
  <dimension ref="A1:V39"/>
  <sheetViews>
    <sheetView zoomScaleNormal="100" workbookViewId="0">
      <selection activeCell="C1" sqref="C1:T4"/>
    </sheetView>
  </sheetViews>
  <sheetFormatPr baseColWidth="10" defaultColWidth="11.42578125" defaultRowHeight="12.75" x14ac:dyDescent="0.2"/>
  <cols>
    <col min="1" max="2" width="11.42578125" style="301"/>
    <col min="3" max="3" width="13.85546875" style="301" customWidth="1"/>
    <col min="4" max="4" width="17.85546875" style="301" customWidth="1"/>
    <col min="5" max="5" width="17.7109375" style="301" customWidth="1"/>
    <col min="6" max="6" width="19.140625" style="301" customWidth="1"/>
    <col min="7" max="7" width="12.7109375" style="301" customWidth="1"/>
    <col min="8" max="19" width="11.42578125" style="301"/>
    <col min="20" max="20" width="57.140625" style="301" customWidth="1"/>
    <col min="21" max="16384" width="11.42578125" style="301"/>
  </cols>
  <sheetData>
    <row r="1" spans="1:22" ht="15" customHeight="1" x14ac:dyDescent="0.2">
      <c r="A1" s="1522" t="s">
        <v>1424</v>
      </c>
      <c r="B1" s="1523"/>
      <c r="C1" s="1322" t="s">
        <v>2385</v>
      </c>
      <c r="D1" s="1528"/>
      <c r="E1" s="1528"/>
      <c r="F1" s="1528"/>
      <c r="G1" s="1528"/>
      <c r="H1" s="1528"/>
      <c r="I1" s="1528"/>
      <c r="J1" s="1528"/>
      <c r="K1" s="1528"/>
      <c r="L1" s="1528"/>
      <c r="M1" s="1528"/>
      <c r="N1" s="1528"/>
      <c r="O1" s="1528"/>
      <c r="P1" s="1528"/>
      <c r="Q1" s="1528"/>
      <c r="R1" s="1528"/>
      <c r="S1" s="1528"/>
      <c r="T1" s="1529"/>
      <c r="U1" s="329"/>
      <c r="V1" s="329"/>
    </row>
    <row r="2" spans="1:22" ht="15" customHeight="1" x14ac:dyDescent="0.2">
      <c r="A2" s="1524"/>
      <c r="B2" s="1525"/>
      <c r="C2" s="1530"/>
      <c r="D2" s="1528"/>
      <c r="E2" s="1528"/>
      <c r="F2" s="1528"/>
      <c r="G2" s="1528"/>
      <c r="H2" s="1528"/>
      <c r="I2" s="1528"/>
      <c r="J2" s="1528"/>
      <c r="K2" s="1528"/>
      <c r="L2" s="1528"/>
      <c r="M2" s="1528"/>
      <c r="N2" s="1528"/>
      <c r="O2" s="1528"/>
      <c r="P2" s="1528"/>
      <c r="Q2" s="1528"/>
      <c r="R2" s="1528"/>
      <c r="S2" s="1528"/>
      <c r="T2" s="1529"/>
      <c r="U2" s="329"/>
      <c r="V2" s="329"/>
    </row>
    <row r="3" spans="1:22" ht="12" customHeight="1" x14ac:dyDescent="0.2">
      <c r="A3" s="1524"/>
      <c r="B3" s="1525"/>
      <c r="C3" s="1530"/>
      <c r="D3" s="1528"/>
      <c r="E3" s="1528"/>
      <c r="F3" s="1528"/>
      <c r="G3" s="1528"/>
      <c r="H3" s="1528"/>
      <c r="I3" s="1528"/>
      <c r="J3" s="1528"/>
      <c r="K3" s="1528"/>
      <c r="L3" s="1528"/>
      <c r="M3" s="1528"/>
      <c r="N3" s="1528"/>
      <c r="O3" s="1528"/>
      <c r="P3" s="1528"/>
      <c r="Q3" s="1528"/>
      <c r="R3" s="1528"/>
      <c r="S3" s="1528"/>
      <c r="T3" s="1529"/>
      <c r="U3" s="329"/>
      <c r="V3" s="329"/>
    </row>
    <row r="4" spans="1:22" ht="8.25" customHeight="1" x14ac:dyDescent="0.2">
      <c r="A4" s="1526"/>
      <c r="B4" s="1527"/>
      <c r="C4" s="1531"/>
      <c r="D4" s="1532"/>
      <c r="E4" s="1532"/>
      <c r="F4" s="1532"/>
      <c r="G4" s="1532"/>
      <c r="H4" s="1532"/>
      <c r="I4" s="1532"/>
      <c r="J4" s="1532"/>
      <c r="K4" s="1532"/>
      <c r="L4" s="1532"/>
      <c r="M4" s="1532"/>
      <c r="N4" s="1532"/>
      <c r="O4" s="1532"/>
      <c r="P4" s="1532"/>
      <c r="Q4" s="1532"/>
      <c r="R4" s="1532"/>
      <c r="S4" s="1532"/>
      <c r="T4" s="1533"/>
      <c r="U4" s="394"/>
      <c r="V4" s="394"/>
    </row>
    <row r="5" spans="1:22" ht="15.75" x14ac:dyDescent="0.2">
      <c r="A5" s="1534" t="s">
        <v>1165</v>
      </c>
      <c r="B5" s="1535"/>
      <c r="C5" s="1535"/>
      <c r="D5" s="1536"/>
      <c r="E5" s="1537" t="s">
        <v>1218</v>
      </c>
      <c r="F5" s="1538"/>
      <c r="G5" s="1538"/>
      <c r="H5" s="1538"/>
      <c r="I5" s="1538"/>
      <c r="J5" s="1538"/>
      <c r="K5" s="1539"/>
      <c r="L5" s="1537" t="s">
        <v>1217</v>
      </c>
      <c r="M5" s="1538"/>
      <c r="N5" s="1538"/>
      <c r="O5" s="1538"/>
      <c r="P5" s="1538"/>
      <c r="Q5" s="1538"/>
      <c r="R5" s="1538"/>
      <c r="S5" s="1538"/>
      <c r="T5" s="1539"/>
      <c r="U5" s="394"/>
      <c r="V5" s="394"/>
    </row>
    <row r="6" spans="1:22" ht="15.75" x14ac:dyDescent="0.2">
      <c r="A6" s="1520" t="s">
        <v>263</v>
      </c>
      <c r="B6" s="1520"/>
      <c r="C6" s="1520"/>
      <c r="D6" s="1520"/>
      <c r="E6" s="1520"/>
      <c r="F6" s="1520"/>
      <c r="G6" s="1520"/>
      <c r="H6" s="1520"/>
      <c r="I6" s="1520"/>
      <c r="J6" s="1520"/>
      <c r="K6" s="1520"/>
      <c r="L6" s="1520"/>
      <c r="M6" s="1520"/>
      <c r="N6" s="1520"/>
      <c r="O6" s="1520"/>
      <c r="P6" s="1520"/>
      <c r="Q6" s="1520"/>
      <c r="R6" s="1520"/>
      <c r="S6" s="1520"/>
      <c r="T6" s="1520"/>
      <c r="U6" s="394"/>
      <c r="V6" s="394"/>
    </row>
    <row r="7" spans="1:22" ht="13.5" thickBot="1" x14ac:dyDescent="0.25">
      <c r="A7" s="1521"/>
      <c r="B7" s="1521"/>
      <c r="C7" s="1521"/>
      <c r="D7" s="1521"/>
      <c r="E7" s="1521"/>
      <c r="F7" s="1521"/>
      <c r="G7" s="1521"/>
      <c r="H7" s="1521"/>
      <c r="I7" s="1521"/>
      <c r="J7" s="1521"/>
      <c r="K7" s="1521"/>
      <c r="L7" s="1521"/>
      <c r="M7" s="1521"/>
      <c r="N7" s="1521"/>
      <c r="O7" s="1521"/>
      <c r="P7" s="1521"/>
      <c r="Q7" s="1521"/>
      <c r="R7" s="1521"/>
      <c r="S7" s="1521"/>
      <c r="T7" s="1521"/>
      <c r="U7" s="329"/>
      <c r="V7" s="329"/>
    </row>
    <row r="8" spans="1:22" ht="15" x14ac:dyDescent="0.25">
      <c r="A8" s="1540"/>
      <c r="B8" s="1540"/>
      <c r="C8" s="412"/>
      <c r="D8" s="412"/>
      <c r="E8" s="412"/>
      <c r="F8" s="411"/>
      <c r="G8" s="411"/>
      <c r="H8" s="411"/>
      <c r="I8" s="411"/>
      <c r="J8" s="411"/>
      <c r="K8" s="411"/>
      <c r="L8" s="411"/>
      <c r="M8" s="411"/>
      <c r="N8" s="411"/>
      <c r="O8" s="411"/>
      <c r="P8" s="411"/>
      <c r="Q8" s="411"/>
      <c r="R8" s="1541"/>
      <c r="S8" s="1542"/>
      <c r="T8" s="410"/>
      <c r="U8" s="329"/>
      <c r="V8" s="329"/>
    </row>
    <row r="9" spans="1:22" ht="60" customHeight="1" x14ac:dyDescent="0.2">
      <c r="A9" s="1412" t="s">
        <v>0</v>
      </c>
      <c r="B9" s="1543" t="s">
        <v>78</v>
      </c>
      <c r="C9" s="1544"/>
      <c r="D9" s="1401" t="s">
        <v>79</v>
      </c>
      <c r="E9" s="1401" t="s">
        <v>81</v>
      </c>
      <c r="F9" s="1401" t="s">
        <v>84</v>
      </c>
      <c r="G9" s="1401" t="s">
        <v>85</v>
      </c>
      <c r="H9" s="1401" t="s">
        <v>1216</v>
      </c>
      <c r="I9" s="1401" t="s">
        <v>56</v>
      </c>
      <c r="J9" s="1401" t="s">
        <v>87</v>
      </c>
      <c r="K9" s="1401" t="s">
        <v>88</v>
      </c>
      <c r="L9" s="1401" t="s">
        <v>53</v>
      </c>
      <c r="M9" s="1401" t="s">
        <v>90</v>
      </c>
      <c r="N9" s="1401" t="s">
        <v>91</v>
      </c>
      <c r="O9" s="1401" t="s">
        <v>92</v>
      </c>
      <c r="P9" s="1401" t="s">
        <v>93</v>
      </c>
      <c r="Q9" s="1401" t="s">
        <v>94</v>
      </c>
      <c r="R9" s="1403" t="s">
        <v>95</v>
      </c>
      <c r="S9" s="1404"/>
      <c r="T9" s="1558" t="s">
        <v>96</v>
      </c>
      <c r="U9" s="329"/>
      <c r="V9" s="329"/>
    </row>
    <row r="10" spans="1:22" x14ac:dyDescent="0.2">
      <c r="A10" s="1413"/>
      <c r="B10" s="1545"/>
      <c r="C10" s="1546"/>
      <c r="D10" s="1402"/>
      <c r="E10" s="1402"/>
      <c r="F10" s="1402"/>
      <c r="G10" s="1402"/>
      <c r="H10" s="1402"/>
      <c r="I10" s="1402"/>
      <c r="J10" s="1402"/>
      <c r="K10" s="1402"/>
      <c r="L10" s="1402"/>
      <c r="M10" s="1402"/>
      <c r="N10" s="1402"/>
      <c r="O10" s="1402"/>
      <c r="P10" s="1402"/>
      <c r="Q10" s="1402"/>
      <c r="R10" s="674" t="s">
        <v>97</v>
      </c>
      <c r="S10" s="674" t="s">
        <v>98</v>
      </c>
      <c r="T10" s="1559"/>
      <c r="U10" s="329"/>
      <c r="V10" s="329"/>
    </row>
    <row r="11" spans="1:22" x14ac:dyDescent="0.2">
      <c r="A11" s="673"/>
      <c r="B11" s="1433"/>
      <c r="C11" s="1434"/>
      <c r="D11" s="673"/>
      <c r="E11" s="673"/>
      <c r="F11" s="673"/>
      <c r="G11" s="673"/>
      <c r="H11" s="673"/>
      <c r="I11" s="673"/>
      <c r="J11" s="673"/>
      <c r="K11" s="673"/>
      <c r="L11" s="673"/>
      <c r="M11" s="673"/>
      <c r="N11" s="673"/>
      <c r="O11" s="673"/>
      <c r="P11" s="673"/>
      <c r="Q11" s="673"/>
      <c r="R11" s="673"/>
      <c r="S11" s="673"/>
      <c r="T11" s="190"/>
      <c r="U11" s="329"/>
      <c r="V11" s="329"/>
    </row>
    <row r="12" spans="1:22" ht="82.5" customHeight="1" x14ac:dyDescent="0.2">
      <c r="A12" s="676">
        <v>1</v>
      </c>
      <c r="B12" s="1547" t="s">
        <v>1215</v>
      </c>
      <c r="C12" s="1548"/>
      <c r="D12" s="1412" t="s">
        <v>1214</v>
      </c>
      <c r="E12" s="676" t="s">
        <v>1213</v>
      </c>
      <c r="F12" s="676" t="s">
        <v>1212</v>
      </c>
      <c r="G12" s="676" t="s">
        <v>1211</v>
      </c>
      <c r="H12" s="676">
        <v>2</v>
      </c>
      <c r="I12" s="676">
        <v>2</v>
      </c>
      <c r="J12" s="406">
        <v>42461</v>
      </c>
      <c r="K12" s="406">
        <v>42734</v>
      </c>
      <c r="L12" s="360">
        <f>(+K12-J12)/7</f>
        <v>39</v>
      </c>
      <c r="M12" s="313">
        <v>0.3</v>
      </c>
      <c r="N12" s="351">
        <f>IF(M12/I12&gt;1,1,+M12/I12)</f>
        <v>0.15</v>
      </c>
      <c r="O12" s="405">
        <f>+L12*N12</f>
        <v>5.85</v>
      </c>
      <c r="P12" s="405">
        <f>IF(K12&lt;=$R$10,O12,0)</f>
        <v>5.85</v>
      </c>
      <c r="Q12" s="405">
        <f>IF($R$10&gt;=K12,L12,0)</f>
        <v>39</v>
      </c>
      <c r="R12" s="677"/>
      <c r="S12" s="677"/>
      <c r="T12" s="385" t="s">
        <v>2154</v>
      </c>
      <c r="U12" s="329"/>
      <c r="V12" s="329"/>
    </row>
    <row r="13" spans="1:22" ht="56.25" x14ac:dyDescent="0.2">
      <c r="A13" s="676">
        <v>2</v>
      </c>
      <c r="B13" s="1550" t="s">
        <v>1210</v>
      </c>
      <c r="C13" s="1551"/>
      <c r="D13" s="1549"/>
      <c r="E13" s="1412" t="s">
        <v>1209</v>
      </c>
      <c r="F13" s="676" t="s">
        <v>1208</v>
      </c>
      <c r="G13" s="676" t="s">
        <v>1207</v>
      </c>
      <c r="H13" s="676">
        <v>2</v>
      </c>
      <c r="I13" s="676">
        <v>2</v>
      </c>
      <c r="J13" s="406">
        <v>42461</v>
      </c>
      <c r="K13" s="406">
        <v>42734</v>
      </c>
      <c r="L13" s="360">
        <f>(+K13-J13)/7</f>
        <v>39</v>
      </c>
      <c r="M13" s="313">
        <v>0</v>
      </c>
      <c r="N13" s="351">
        <f>IF(M13/I13&gt;1,1,+M13/I13)</f>
        <v>0</v>
      </c>
      <c r="O13" s="405">
        <f>+L13*N13</f>
        <v>0</v>
      </c>
      <c r="P13" s="405">
        <f>IF(K13&lt;=$R$10,O13,0)</f>
        <v>0</v>
      </c>
      <c r="Q13" s="405">
        <f>IF($R$10&gt;=K13,L13,0)</f>
        <v>39</v>
      </c>
      <c r="R13" s="677"/>
      <c r="S13" s="677"/>
      <c r="T13" s="315" t="s">
        <v>2155</v>
      </c>
      <c r="U13" s="408"/>
      <c r="V13" s="329"/>
    </row>
    <row r="14" spans="1:22" ht="64.5" customHeight="1" x14ac:dyDescent="0.2">
      <c r="A14" s="409">
        <v>3</v>
      </c>
      <c r="B14" s="1552" t="s">
        <v>1206</v>
      </c>
      <c r="C14" s="1553"/>
      <c r="D14" s="1549"/>
      <c r="E14" s="1549"/>
      <c r="F14" s="783"/>
      <c r="G14" s="784"/>
      <c r="H14" s="784"/>
      <c r="I14" s="784"/>
      <c r="J14" s="784"/>
      <c r="K14" s="784"/>
      <c r="L14" s="784"/>
      <c r="M14" s="784"/>
      <c r="N14" s="784"/>
      <c r="O14" s="784"/>
      <c r="P14" s="784"/>
      <c r="Q14" s="784"/>
      <c r="R14" s="784"/>
      <c r="S14" s="784"/>
      <c r="T14" s="785"/>
      <c r="U14" s="408"/>
      <c r="V14" s="329"/>
    </row>
    <row r="15" spans="1:22" ht="77.25" customHeight="1" x14ac:dyDescent="0.2">
      <c r="A15" s="675" t="s">
        <v>1205</v>
      </c>
      <c r="B15" s="1554" t="s">
        <v>1204</v>
      </c>
      <c r="C15" s="1555"/>
      <c r="D15" s="1549"/>
      <c r="E15" s="1549"/>
      <c r="F15" s="675" t="s">
        <v>1203</v>
      </c>
      <c r="G15" s="676" t="s">
        <v>1202</v>
      </c>
      <c r="H15" s="676">
        <v>1</v>
      </c>
      <c r="I15" s="676">
        <v>1</v>
      </c>
      <c r="J15" s="406">
        <v>42461</v>
      </c>
      <c r="K15" s="406">
        <v>42734</v>
      </c>
      <c r="L15" s="360">
        <f>(+K15-J15)/7</f>
        <v>39</v>
      </c>
      <c r="M15" s="313">
        <v>0.8</v>
      </c>
      <c r="N15" s="351">
        <f>IF(M15/I15&gt;1,1,+M15/I15)</f>
        <v>0.8</v>
      </c>
      <c r="O15" s="405">
        <f>+L15*N15</f>
        <v>31.200000000000003</v>
      </c>
      <c r="P15" s="405">
        <f>IF(K15&lt;=$R$10,O15,0)</f>
        <v>31.200000000000003</v>
      </c>
      <c r="Q15" s="405">
        <f>IF($R$10&gt;=K15,L15,0)</f>
        <v>39</v>
      </c>
      <c r="R15" s="677"/>
      <c r="S15" s="677"/>
      <c r="T15" s="312" t="s">
        <v>2156</v>
      </c>
      <c r="U15" s="384"/>
      <c r="V15" s="384"/>
    </row>
    <row r="16" spans="1:22" ht="48.6" customHeight="1" x14ac:dyDescent="0.2">
      <c r="A16" s="675" t="s">
        <v>1201</v>
      </c>
      <c r="B16" s="1554" t="s">
        <v>1200</v>
      </c>
      <c r="C16" s="1555"/>
      <c r="D16" s="1549"/>
      <c r="E16" s="1549"/>
      <c r="F16" s="1412" t="s">
        <v>1199</v>
      </c>
      <c r="G16" s="1412" t="s">
        <v>1198</v>
      </c>
      <c r="H16" s="1412">
        <v>2</v>
      </c>
      <c r="I16" s="1412">
        <v>2</v>
      </c>
      <c r="J16" s="1569">
        <v>42461</v>
      </c>
      <c r="K16" s="1569">
        <v>42734</v>
      </c>
      <c r="L16" s="1572">
        <f>(+K16-J16)/7</f>
        <v>39</v>
      </c>
      <c r="M16" s="1560">
        <v>1.9</v>
      </c>
      <c r="N16" s="1563">
        <f>IF(M16/I16&gt;1,1,+M16/I16)</f>
        <v>0.95</v>
      </c>
      <c r="O16" s="1566">
        <f>+L16*N16</f>
        <v>37.049999999999997</v>
      </c>
      <c r="P16" s="1566">
        <f>IF(K16&lt;=$R$10,O16,0)</f>
        <v>37.049999999999997</v>
      </c>
      <c r="Q16" s="1566">
        <f>IF($R$10&gt;=K16,L16,0)</f>
        <v>39</v>
      </c>
      <c r="R16" s="1575"/>
      <c r="S16" s="1575"/>
      <c r="T16" s="1578" t="s">
        <v>2157</v>
      </c>
    </row>
    <row r="17" spans="1:20" ht="44.25" customHeight="1" x14ac:dyDescent="0.2">
      <c r="A17" s="675" t="s">
        <v>1197</v>
      </c>
      <c r="B17" s="1554" t="s">
        <v>1196</v>
      </c>
      <c r="C17" s="1555"/>
      <c r="D17" s="1549"/>
      <c r="E17" s="1549"/>
      <c r="F17" s="1549"/>
      <c r="G17" s="1549"/>
      <c r="H17" s="1549"/>
      <c r="I17" s="1549"/>
      <c r="J17" s="1570"/>
      <c r="K17" s="1570"/>
      <c r="L17" s="1573"/>
      <c r="M17" s="1561"/>
      <c r="N17" s="1564"/>
      <c r="O17" s="1567"/>
      <c r="P17" s="1567"/>
      <c r="Q17" s="1567"/>
      <c r="R17" s="1576"/>
      <c r="S17" s="1576"/>
      <c r="T17" s="1579"/>
    </row>
    <row r="18" spans="1:20" ht="54" customHeight="1" x14ac:dyDescent="0.2">
      <c r="A18" s="675" t="s">
        <v>1195</v>
      </c>
      <c r="B18" s="1554" t="s">
        <v>1194</v>
      </c>
      <c r="C18" s="1555"/>
      <c r="D18" s="1549"/>
      <c r="E18" s="1549"/>
      <c r="F18" s="1413"/>
      <c r="G18" s="1413"/>
      <c r="H18" s="1413"/>
      <c r="I18" s="1413"/>
      <c r="J18" s="1571"/>
      <c r="K18" s="1571"/>
      <c r="L18" s="1574"/>
      <c r="M18" s="1562"/>
      <c r="N18" s="1565"/>
      <c r="O18" s="1568"/>
      <c r="P18" s="1568"/>
      <c r="Q18" s="1568"/>
      <c r="R18" s="1577"/>
      <c r="S18" s="1577"/>
      <c r="T18" s="1580"/>
    </row>
    <row r="19" spans="1:20" ht="56.25" x14ac:dyDescent="0.2">
      <c r="A19" s="675" t="s">
        <v>1193</v>
      </c>
      <c r="B19" s="1554" t="s">
        <v>1192</v>
      </c>
      <c r="C19" s="1555"/>
      <c r="D19" s="1549"/>
      <c r="E19" s="1413"/>
      <c r="F19" s="676" t="s">
        <v>1191</v>
      </c>
      <c r="G19" s="676" t="s">
        <v>1190</v>
      </c>
      <c r="H19" s="676">
        <v>1</v>
      </c>
      <c r="I19" s="189">
        <v>1</v>
      </c>
      <c r="J19" s="406">
        <v>42461</v>
      </c>
      <c r="K19" s="406">
        <v>42734</v>
      </c>
      <c r="L19" s="360">
        <f t="shared" ref="L19:L25" si="0">(+K19-J19)/7</f>
        <v>39</v>
      </c>
      <c r="M19" s="313">
        <v>0.9</v>
      </c>
      <c r="N19" s="351">
        <f t="shared" ref="N19:N25" si="1">IF(M19/I19&gt;1,1,+M19/I19)</f>
        <v>0.9</v>
      </c>
      <c r="O19" s="405">
        <f t="shared" ref="O19:O26" si="2">+L19*N19</f>
        <v>35.1</v>
      </c>
      <c r="P19" s="405">
        <f t="shared" ref="P19:P25" si="3">IF(K19&lt;=$R$10,O19,0)</f>
        <v>35.1</v>
      </c>
      <c r="Q19" s="405">
        <f t="shared" ref="Q19:Q26" si="4">IF($R$10&gt;=K19,L19,0)</f>
        <v>39</v>
      </c>
      <c r="R19" s="677"/>
      <c r="S19" s="677"/>
      <c r="T19" s="348" t="s">
        <v>2158</v>
      </c>
    </row>
    <row r="20" spans="1:20" ht="128.25" customHeight="1" x14ac:dyDescent="0.2">
      <c r="A20" s="675">
        <v>4</v>
      </c>
      <c r="B20" s="1547" t="s">
        <v>1189</v>
      </c>
      <c r="C20" s="1548"/>
      <c r="D20" s="1549"/>
      <c r="E20" s="676" t="s">
        <v>1188</v>
      </c>
      <c r="F20" s="678" t="s">
        <v>1187</v>
      </c>
      <c r="G20" s="678" t="s">
        <v>1186</v>
      </c>
      <c r="H20" s="678">
        <v>1</v>
      </c>
      <c r="I20" s="678">
        <v>1</v>
      </c>
      <c r="J20" s="406">
        <v>42461</v>
      </c>
      <c r="K20" s="406">
        <v>42734</v>
      </c>
      <c r="L20" s="360">
        <f t="shared" si="0"/>
        <v>39</v>
      </c>
      <c r="M20" s="313">
        <v>0</v>
      </c>
      <c r="N20" s="351">
        <f t="shared" si="1"/>
        <v>0</v>
      </c>
      <c r="O20" s="405">
        <f t="shared" si="2"/>
        <v>0</v>
      </c>
      <c r="P20" s="405">
        <f t="shared" si="3"/>
        <v>0</v>
      </c>
      <c r="Q20" s="405">
        <f t="shared" si="4"/>
        <v>39</v>
      </c>
      <c r="R20" s="677"/>
      <c r="S20" s="677"/>
      <c r="T20" s="348"/>
    </row>
    <row r="21" spans="1:20" ht="115.5" customHeight="1" x14ac:dyDescent="0.2">
      <c r="A21" s="676">
        <v>5</v>
      </c>
      <c r="B21" s="1547" t="s">
        <v>1185</v>
      </c>
      <c r="C21" s="1548"/>
      <c r="D21" s="1549"/>
      <c r="E21" s="676" t="s">
        <v>1184</v>
      </c>
      <c r="F21" s="678" t="s">
        <v>1183</v>
      </c>
      <c r="G21" s="678" t="s">
        <v>1182</v>
      </c>
      <c r="H21" s="678">
        <v>1</v>
      </c>
      <c r="I21" s="678">
        <v>1</v>
      </c>
      <c r="J21" s="406">
        <v>42461</v>
      </c>
      <c r="K21" s="406">
        <v>42734</v>
      </c>
      <c r="L21" s="360">
        <f t="shared" si="0"/>
        <v>39</v>
      </c>
      <c r="M21" s="313">
        <v>0</v>
      </c>
      <c r="N21" s="351">
        <f t="shared" si="1"/>
        <v>0</v>
      </c>
      <c r="O21" s="405">
        <f t="shared" si="2"/>
        <v>0</v>
      </c>
      <c r="P21" s="405">
        <f t="shared" si="3"/>
        <v>0</v>
      </c>
      <c r="Q21" s="405">
        <f t="shared" si="4"/>
        <v>39</v>
      </c>
      <c r="R21" s="677"/>
      <c r="S21" s="677"/>
      <c r="T21" s="348" t="s">
        <v>2159</v>
      </c>
    </row>
    <row r="22" spans="1:20" ht="103.5" customHeight="1" x14ac:dyDescent="0.2">
      <c r="A22" s="676">
        <v>5</v>
      </c>
      <c r="B22" s="1547" t="s">
        <v>1181</v>
      </c>
      <c r="C22" s="1548"/>
      <c r="D22" s="1549"/>
      <c r="E22" s="176" t="s">
        <v>1180</v>
      </c>
      <c r="F22" s="676" t="s">
        <v>1179</v>
      </c>
      <c r="G22" s="678" t="s">
        <v>1178</v>
      </c>
      <c r="H22" s="678">
        <v>1</v>
      </c>
      <c r="I22" s="678">
        <v>1</v>
      </c>
      <c r="J22" s="406">
        <v>42461</v>
      </c>
      <c r="K22" s="406">
        <v>42734</v>
      </c>
      <c r="L22" s="360">
        <f t="shared" si="0"/>
        <v>39</v>
      </c>
      <c r="M22" s="313">
        <v>0.9</v>
      </c>
      <c r="N22" s="351">
        <f t="shared" si="1"/>
        <v>0.9</v>
      </c>
      <c r="O22" s="405">
        <f t="shared" si="2"/>
        <v>35.1</v>
      </c>
      <c r="P22" s="405">
        <f t="shared" si="3"/>
        <v>35.1</v>
      </c>
      <c r="Q22" s="405">
        <f t="shared" si="4"/>
        <v>39</v>
      </c>
      <c r="R22" s="677"/>
      <c r="S22" s="677"/>
      <c r="T22" s="348" t="s">
        <v>2160</v>
      </c>
    </row>
    <row r="23" spans="1:20" ht="113.25" customHeight="1" x14ac:dyDescent="0.2">
      <c r="A23" s="676">
        <v>6</v>
      </c>
      <c r="B23" s="1547" t="s">
        <v>1177</v>
      </c>
      <c r="C23" s="1548"/>
      <c r="D23" s="1549"/>
      <c r="E23" s="676" t="s">
        <v>1176</v>
      </c>
      <c r="F23" s="678" t="s">
        <v>1175</v>
      </c>
      <c r="G23" s="678" t="s">
        <v>1174</v>
      </c>
      <c r="H23" s="678">
        <v>1</v>
      </c>
      <c r="I23" s="407">
        <v>1</v>
      </c>
      <c r="J23" s="406">
        <v>42461</v>
      </c>
      <c r="K23" s="406">
        <v>42734</v>
      </c>
      <c r="L23" s="360">
        <f t="shared" si="0"/>
        <v>39</v>
      </c>
      <c r="M23" s="313">
        <v>0.9</v>
      </c>
      <c r="N23" s="351">
        <f t="shared" si="1"/>
        <v>0.9</v>
      </c>
      <c r="O23" s="405">
        <f t="shared" si="2"/>
        <v>35.1</v>
      </c>
      <c r="P23" s="405">
        <f t="shared" si="3"/>
        <v>35.1</v>
      </c>
      <c r="Q23" s="405">
        <f t="shared" si="4"/>
        <v>39</v>
      </c>
      <c r="R23" s="677"/>
      <c r="S23" s="677"/>
      <c r="T23" s="796" t="s">
        <v>2161</v>
      </c>
    </row>
    <row r="24" spans="1:20" ht="55.5" customHeight="1" x14ac:dyDescent="0.2">
      <c r="A24" s="676">
        <v>7</v>
      </c>
      <c r="B24" s="1547" t="s">
        <v>1173</v>
      </c>
      <c r="C24" s="1548"/>
      <c r="D24" s="1549"/>
      <c r="E24" s="1556" t="s">
        <v>1172</v>
      </c>
      <c r="F24" s="678" t="s">
        <v>1171</v>
      </c>
      <c r="G24" s="678" t="s">
        <v>1170</v>
      </c>
      <c r="H24" s="678">
        <v>1</v>
      </c>
      <c r="I24" s="407">
        <v>1</v>
      </c>
      <c r="J24" s="406">
        <v>42583</v>
      </c>
      <c r="K24" s="406">
        <v>42734</v>
      </c>
      <c r="L24" s="360">
        <f t="shared" si="0"/>
        <v>21.571428571428573</v>
      </c>
      <c r="M24" s="313">
        <v>0.9</v>
      </c>
      <c r="N24" s="351">
        <f t="shared" si="1"/>
        <v>0.9</v>
      </c>
      <c r="O24" s="405">
        <f t="shared" si="2"/>
        <v>19.414285714285715</v>
      </c>
      <c r="P24" s="405">
        <f t="shared" si="3"/>
        <v>19.414285714285715</v>
      </c>
      <c r="Q24" s="405">
        <f t="shared" si="4"/>
        <v>21.571428571428573</v>
      </c>
      <c r="R24" s="677"/>
      <c r="S24" s="677"/>
      <c r="T24" s="348" t="s">
        <v>1932</v>
      </c>
    </row>
    <row r="25" spans="1:20" ht="42.75" customHeight="1" x14ac:dyDescent="0.2">
      <c r="A25" s="676">
        <v>8</v>
      </c>
      <c r="B25" s="1547" t="s">
        <v>1169</v>
      </c>
      <c r="C25" s="1548"/>
      <c r="D25" s="1413"/>
      <c r="E25" s="1557"/>
      <c r="F25" s="678" t="s">
        <v>1168</v>
      </c>
      <c r="G25" s="678" t="s">
        <v>1167</v>
      </c>
      <c r="H25" s="678">
        <v>1</v>
      </c>
      <c r="I25" s="407">
        <v>1</v>
      </c>
      <c r="J25" s="406">
        <v>42583</v>
      </c>
      <c r="K25" s="406">
        <v>42734</v>
      </c>
      <c r="L25" s="360">
        <f t="shared" si="0"/>
        <v>21.571428571428573</v>
      </c>
      <c r="M25" s="313">
        <v>1</v>
      </c>
      <c r="N25" s="351">
        <f t="shared" si="1"/>
        <v>1</v>
      </c>
      <c r="O25" s="405">
        <f t="shared" si="2"/>
        <v>21.571428571428573</v>
      </c>
      <c r="P25" s="405">
        <f t="shared" si="3"/>
        <v>21.571428571428573</v>
      </c>
      <c r="Q25" s="405">
        <f t="shared" si="4"/>
        <v>21.571428571428573</v>
      </c>
      <c r="R25" s="677"/>
      <c r="S25" s="677"/>
      <c r="T25" s="348" t="s">
        <v>2162</v>
      </c>
    </row>
    <row r="26" spans="1:20" x14ac:dyDescent="0.2">
      <c r="A26" s="342"/>
      <c r="B26" s="342"/>
      <c r="C26" s="332"/>
      <c r="D26" s="332"/>
      <c r="E26" s="332"/>
      <c r="F26" s="332"/>
      <c r="G26" s="332"/>
      <c r="H26" s="332">
        <f>SUM(H12:H25)</f>
        <v>14</v>
      </c>
      <c r="I26" s="332"/>
      <c r="J26" s="332"/>
      <c r="K26" s="332"/>
      <c r="L26" s="404">
        <f>SUM(L12:L25)</f>
        <v>394.14285714285711</v>
      </c>
      <c r="M26" s="786">
        <f>SUM(M12:M25)</f>
        <v>7.6000000000000005</v>
      </c>
      <c r="N26" s="403">
        <f>IF(M26=0,0,+M26/H26)</f>
        <v>0.54285714285714293</v>
      </c>
      <c r="O26" s="402">
        <f t="shared" si="2"/>
        <v>213.96326530612245</v>
      </c>
      <c r="P26" s="402">
        <f>SUM(P12:P25)</f>
        <v>220.38571428571427</v>
      </c>
      <c r="Q26" s="402">
        <f t="shared" si="4"/>
        <v>394.14285714285711</v>
      </c>
    </row>
    <row r="27" spans="1:20" x14ac:dyDescent="0.2">
      <c r="A27" s="342"/>
      <c r="B27" s="342"/>
      <c r="C27" s="332"/>
      <c r="D27" s="332"/>
      <c r="E27" s="332"/>
      <c r="F27" s="332"/>
      <c r="G27" s="332"/>
      <c r="H27" s="332"/>
      <c r="I27" s="332"/>
      <c r="J27" s="332"/>
      <c r="K27" s="332"/>
      <c r="L27" s="341"/>
      <c r="M27" s="332"/>
      <c r="N27" s="332"/>
      <c r="O27" s="340"/>
      <c r="P27" s="339"/>
      <c r="Q27" s="338"/>
    </row>
    <row r="28" spans="1:20" x14ac:dyDescent="0.2">
      <c r="A28" s="342"/>
      <c r="B28" s="342"/>
      <c r="C28" s="332"/>
      <c r="D28" s="332"/>
      <c r="E28" s="332"/>
      <c r="F28" s="332"/>
      <c r="G28" s="332"/>
      <c r="H28" s="332"/>
      <c r="I28" s="332"/>
      <c r="J28" s="332"/>
      <c r="K28" s="332"/>
      <c r="L28" s="341"/>
      <c r="M28" s="332"/>
      <c r="N28" s="332"/>
      <c r="O28" s="340"/>
      <c r="P28" s="339"/>
      <c r="Q28" s="338"/>
    </row>
    <row r="29" spans="1:20" x14ac:dyDescent="0.2">
      <c r="A29" s="1483"/>
      <c r="B29" s="1483"/>
      <c r="C29" s="1483"/>
      <c r="D29" s="1483"/>
      <c r="E29" s="335"/>
      <c r="F29" s="1581"/>
      <c r="G29" s="1582"/>
      <c r="H29" s="1582"/>
      <c r="I29" s="1582"/>
      <c r="J29" s="1582"/>
      <c r="K29" s="1582"/>
      <c r="L29" s="1582"/>
      <c r="M29" s="1582"/>
      <c r="N29" s="1582"/>
      <c r="O29" s="1582"/>
      <c r="P29" s="1582"/>
      <c r="Q29" s="1582"/>
      <c r="R29" s="1582"/>
      <c r="S29" s="1583"/>
    </row>
    <row r="30" spans="1:20" ht="13.5" thickBot="1" x14ac:dyDescent="0.25">
      <c r="A30" s="1465"/>
      <c r="B30" s="1465"/>
      <c r="C30" s="1465"/>
      <c r="D30" s="1465"/>
      <c r="E30" s="335"/>
      <c r="F30" s="1584"/>
      <c r="G30" s="1585"/>
      <c r="H30" s="1585"/>
      <c r="I30" s="1585"/>
      <c r="J30" s="1585"/>
      <c r="K30" s="1585"/>
      <c r="L30" s="1585"/>
      <c r="M30" s="1585"/>
      <c r="N30" s="1585"/>
      <c r="O30" s="1585"/>
      <c r="P30" s="1585"/>
      <c r="Q30" s="1585"/>
      <c r="R30" s="1585"/>
      <c r="S30" s="1586"/>
    </row>
    <row r="31" spans="1:20" x14ac:dyDescent="0.2">
      <c r="A31" s="1465"/>
      <c r="B31" s="1465"/>
      <c r="C31" s="1383"/>
      <c r="D31" s="1383"/>
      <c r="E31" s="335"/>
      <c r="F31" s="1467"/>
      <c r="G31" s="1587"/>
      <c r="H31" s="1587"/>
      <c r="I31" s="1587"/>
      <c r="J31" s="1587"/>
      <c r="K31" s="1587"/>
      <c r="L31" s="1587"/>
      <c r="M31" s="1587"/>
      <c r="N31" s="1587"/>
      <c r="O31" s="1587"/>
      <c r="P31" s="1588"/>
      <c r="Q31" s="1589" t="s">
        <v>309</v>
      </c>
      <c r="R31" s="1590"/>
      <c r="S31" s="1591"/>
      <c r="T31" s="337">
        <f>+Q26</f>
        <v>394.14285714285711</v>
      </c>
    </row>
    <row r="32" spans="1:20" x14ac:dyDescent="0.2">
      <c r="A32" s="1465"/>
      <c r="B32" s="1465"/>
      <c r="C32" s="1383"/>
      <c r="D32" s="1383"/>
      <c r="E32" s="335"/>
      <c r="F32" s="1467"/>
      <c r="G32" s="1587"/>
      <c r="H32" s="1587"/>
      <c r="I32" s="1587"/>
      <c r="J32" s="1587"/>
      <c r="K32" s="1587"/>
      <c r="L32" s="1587"/>
      <c r="M32" s="1587"/>
      <c r="N32" s="1587"/>
      <c r="O32" s="1587"/>
      <c r="P32" s="1588"/>
      <c r="Q32" s="1592" t="s">
        <v>308</v>
      </c>
      <c r="R32" s="1593"/>
      <c r="S32" s="1594"/>
      <c r="T32" s="336">
        <f>+H26</f>
        <v>14</v>
      </c>
    </row>
    <row r="33" spans="1:20" x14ac:dyDescent="0.2">
      <c r="A33" s="1465"/>
      <c r="B33" s="1465"/>
      <c r="C33" s="1383"/>
      <c r="D33" s="1383"/>
      <c r="E33" s="335"/>
      <c r="F33" s="1467"/>
      <c r="G33" s="1587"/>
      <c r="H33" s="1587"/>
      <c r="I33" s="1587"/>
      <c r="J33" s="1587"/>
      <c r="K33" s="1587"/>
      <c r="L33" s="1587"/>
      <c r="M33" s="1587"/>
      <c r="N33" s="1587"/>
      <c r="O33" s="1587"/>
      <c r="P33" s="1588"/>
      <c r="Q33" s="1595" t="s">
        <v>307</v>
      </c>
      <c r="R33" s="1596"/>
      <c r="S33" s="1597"/>
      <c r="T33" s="334">
        <f>IF(P26=0,0,+P26/T31)</f>
        <v>0.55915186661834004</v>
      </c>
    </row>
    <row r="34" spans="1:20" ht="13.5" thickBot="1" x14ac:dyDescent="0.25">
      <c r="A34" s="335"/>
      <c r="B34" s="335"/>
      <c r="C34" s="335"/>
      <c r="D34" s="335"/>
      <c r="E34" s="335"/>
      <c r="F34" s="1467"/>
      <c r="G34" s="1587"/>
      <c r="H34" s="1587"/>
      <c r="I34" s="1587"/>
      <c r="J34" s="1587"/>
      <c r="K34" s="1587"/>
      <c r="L34" s="1587"/>
      <c r="M34" s="1587"/>
      <c r="N34" s="1587"/>
      <c r="O34" s="1587"/>
      <c r="P34" s="1588"/>
      <c r="Q34" s="1598" t="s">
        <v>306</v>
      </c>
      <c r="R34" s="1599"/>
      <c r="S34" s="1600"/>
      <c r="T34" s="334">
        <f>IF(M26=0,0,+M26/T32)</f>
        <v>0.54285714285714293</v>
      </c>
    </row>
    <row r="35" spans="1:20" x14ac:dyDescent="0.2">
      <c r="A35" s="332"/>
      <c r="B35" s="332"/>
      <c r="C35" s="333"/>
      <c r="D35" s="332"/>
      <c r="E35" s="332"/>
      <c r="F35" s="332"/>
      <c r="G35" s="332"/>
      <c r="H35" s="332"/>
      <c r="I35" s="332"/>
      <c r="J35" s="332"/>
      <c r="K35" s="332"/>
      <c r="L35" s="332"/>
      <c r="M35" s="332"/>
      <c r="N35" s="332"/>
      <c r="O35" s="332"/>
      <c r="P35" s="332"/>
    </row>
    <row r="36" spans="1:20" x14ac:dyDescent="0.2">
      <c r="A36" s="331"/>
      <c r="B36" s="331"/>
      <c r="C36" s="1476"/>
      <c r="D36" s="1476"/>
      <c r="E36" s="1476"/>
      <c r="F36" s="1476"/>
      <c r="G36" s="329"/>
      <c r="H36" s="329"/>
    </row>
    <row r="37" spans="1:20" x14ac:dyDescent="0.2">
      <c r="A37" s="329"/>
      <c r="B37" s="329"/>
      <c r="C37" s="1601"/>
      <c r="D37" s="1601"/>
      <c r="E37" s="1601"/>
      <c r="F37" s="1601"/>
      <c r="G37" s="329"/>
      <c r="H37" s="329"/>
    </row>
    <row r="38" spans="1:20" x14ac:dyDescent="0.2">
      <c r="A38" s="329"/>
      <c r="B38" s="329"/>
      <c r="C38" s="1481" t="s">
        <v>954</v>
      </c>
      <c r="D38" s="1481"/>
      <c r="E38" s="328"/>
      <c r="F38" s="1482" t="s">
        <v>953</v>
      </c>
      <c r="G38" s="1482"/>
      <c r="H38" s="1482"/>
      <c r="I38" s="1482"/>
      <c r="J38" s="1482"/>
      <c r="K38" s="1482"/>
      <c r="L38" s="1482"/>
      <c r="M38" s="1482"/>
    </row>
    <row r="39" spans="1:20" x14ac:dyDescent="0.2">
      <c r="A39" s="330"/>
      <c r="B39" s="329"/>
      <c r="C39" s="329"/>
      <c r="D39" s="329"/>
      <c r="E39" s="329"/>
      <c r="F39" s="329"/>
      <c r="G39" s="329"/>
      <c r="H39" s="329"/>
      <c r="I39" s="1471" t="s">
        <v>175</v>
      </c>
      <c r="J39" s="1471"/>
      <c r="K39" s="1471"/>
      <c r="L39" s="1471"/>
      <c r="M39" s="1471"/>
      <c r="N39" s="1471"/>
      <c r="O39" s="1471"/>
      <c r="P39" s="1471"/>
      <c r="Q39" s="1471"/>
    </row>
  </sheetData>
  <autoFilter ref="N1:N39"/>
  <mergeCells count="82">
    <mergeCell ref="C36:F36"/>
    <mergeCell ref="C37:F37"/>
    <mergeCell ref="C38:D38"/>
    <mergeCell ref="F38:M38"/>
    <mergeCell ref="I39:Q39"/>
    <mergeCell ref="A33:B33"/>
    <mergeCell ref="C33:D33"/>
    <mergeCell ref="F33:P33"/>
    <mergeCell ref="Q33:S33"/>
    <mergeCell ref="F34:P34"/>
    <mergeCell ref="Q34:S34"/>
    <mergeCell ref="A31:B31"/>
    <mergeCell ref="C31:D31"/>
    <mergeCell ref="F31:P31"/>
    <mergeCell ref="Q31:S31"/>
    <mergeCell ref="A32:B32"/>
    <mergeCell ref="C32:D32"/>
    <mergeCell ref="F32:P32"/>
    <mergeCell ref="Q32:S32"/>
    <mergeCell ref="A29:D29"/>
    <mergeCell ref="F29:S29"/>
    <mergeCell ref="A30:D30"/>
    <mergeCell ref="F30:S30"/>
    <mergeCell ref="B24:C24"/>
    <mergeCell ref="P16:P18"/>
    <mergeCell ref="Q16:Q18"/>
    <mergeCell ref="R16:R18"/>
    <mergeCell ref="S16:S18"/>
    <mergeCell ref="T16:T18"/>
    <mergeCell ref="M16:M18"/>
    <mergeCell ref="N16:N18"/>
    <mergeCell ref="O16:O18"/>
    <mergeCell ref="B15:C15"/>
    <mergeCell ref="B16:C16"/>
    <mergeCell ref="F16:F18"/>
    <mergeCell ref="G16:G18"/>
    <mergeCell ref="H16:H18"/>
    <mergeCell ref="I16:I18"/>
    <mergeCell ref="B17:C17"/>
    <mergeCell ref="B18:C18"/>
    <mergeCell ref="J16:J18"/>
    <mergeCell ref="K16:K18"/>
    <mergeCell ref="L16:L18"/>
    <mergeCell ref="T9:T10"/>
    <mergeCell ref="B11:C11"/>
    <mergeCell ref="J9:J10"/>
    <mergeCell ref="K9:K10"/>
    <mergeCell ref="L9:L10"/>
    <mergeCell ref="M9:M10"/>
    <mergeCell ref="N9:N10"/>
    <mergeCell ref="O9:O10"/>
    <mergeCell ref="B12:C12"/>
    <mergeCell ref="D12:D25"/>
    <mergeCell ref="B13:C13"/>
    <mergeCell ref="E13:E19"/>
    <mergeCell ref="B14:C14"/>
    <mergeCell ref="B19:C19"/>
    <mergeCell ref="B20:C20"/>
    <mergeCell ref="B21:C21"/>
    <mergeCell ref="B22:C22"/>
    <mergeCell ref="B23:C23"/>
    <mergeCell ref="E24:E25"/>
    <mergeCell ref="B25:C25"/>
    <mergeCell ref="A8:B8"/>
    <mergeCell ref="R8:S8"/>
    <mergeCell ref="A9:A10"/>
    <mergeCell ref="B9:C10"/>
    <mergeCell ref="D9:D10"/>
    <mergeCell ref="E9:E10"/>
    <mergeCell ref="F9:F10"/>
    <mergeCell ref="G9:G10"/>
    <mergeCell ref="H9:H10"/>
    <mergeCell ref="I9:I10"/>
    <mergeCell ref="P9:P10"/>
    <mergeCell ref="Q9:Q10"/>
    <mergeCell ref="R9:S9"/>
    <mergeCell ref="A6:T7"/>
    <mergeCell ref="A1:B4"/>
    <mergeCell ref="C1:T4"/>
    <mergeCell ref="A5:D5"/>
    <mergeCell ref="E5:K5"/>
    <mergeCell ref="L5:T5"/>
  </mergeCells>
  <conditionalFormatting sqref="N15:N16 N19:N25">
    <cfRule type="cellIs" dxfId="517" priority="17" operator="between">
      <formula>1</formula>
      <formula>0.9</formula>
    </cfRule>
  </conditionalFormatting>
  <conditionalFormatting sqref="N15:N16 N19:N25">
    <cfRule type="cellIs" dxfId="516" priority="14" operator="between">
      <formula>0.19</formula>
      <formula>0</formula>
    </cfRule>
    <cfRule type="cellIs" dxfId="515" priority="15" operator="between">
      <formula>0.49</formula>
      <formula>0.2</formula>
    </cfRule>
    <cfRule type="cellIs" dxfId="514" priority="16" operator="between">
      <formula>0.89</formula>
      <formula>0.5</formula>
    </cfRule>
  </conditionalFormatting>
  <conditionalFormatting sqref="N12:N13">
    <cfRule type="cellIs" dxfId="513" priority="13" operator="between">
      <formula>1</formula>
      <formula>0.9</formula>
    </cfRule>
  </conditionalFormatting>
  <conditionalFormatting sqref="N12:N13">
    <cfRule type="cellIs" dxfId="512" priority="10" operator="between">
      <formula>0.19</formula>
      <formula>0</formula>
    </cfRule>
    <cfRule type="cellIs" dxfId="511" priority="11" operator="between">
      <formula>0.49</formula>
      <formula>0.2</formula>
    </cfRule>
    <cfRule type="cellIs" dxfId="510" priority="12" operator="between">
      <formula>0.89</formula>
      <formula>0.5</formula>
    </cfRule>
  </conditionalFormatting>
  <conditionalFormatting sqref="T33">
    <cfRule type="expression" priority="9" stopIfTrue="1">
      <formula>$N$56</formula>
    </cfRule>
  </conditionalFormatting>
  <conditionalFormatting sqref="T33">
    <cfRule type="cellIs" dxfId="509" priority="8" operator="between">
      <formula>1</formula>
      <formula>0.9</formula>
    </cfRule>
  </conditionalFormatting>
  <conditionalFormatting sqref="T33">
    <cfRule type="cellIs" dxfId="508" priority="5" operator="between">
      <formula>0.19</formula>
      <formula>0</formula>
    </cfRule>
    <cfRule type="cellIs" dxfId="507" priority="6" operator="between">
      <formula>0.49</formula>
      <formula>0.2</formula>
    </cfRule>
    <cfRule type="cellIs" dxfId="506" priority="7" operator="between">
      <formula>0.89</formula>
      <formula>0.5</formula>
    </cfRule>
  </conditionalFormatting>
  <conditionalFormatting sqref="T34">
    <cfRule type="cellIs" dxfId="505" priority="4" operator="between">
      <formula>1</formula>
      <formula>0.9</formula>
    </cfRule>
  </conditionalFormatting>
  <conditionalFormatting sqref="T34">
    <cfRule type="cellIs" dxfId="504" priority="1" operator="between">
      <formula>0.19</formula>
      <formula>0</formula>
    </cfRule>
    <cfRule type="cellIs" dxfId="503" priority="2" operator="between">
      <formula>0.49</formula>
      <formula>0.2</formula>
    </cfRule>
    <cfRule type="cellIs" dxfId="502" priority="3" operator="between">
      <formula>0.89</formula>
      <formula>0.5</formula>
    </cfRule>
  </conditionalFormatting>
  <hyperlinks>
    <hyperlink ref="A1:B4" location="'CONTROL PM'!A1" display="'CONTROL PM'!A1"/>
  </hyperlink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249977111117893"/>
  </sheetPr>
  <dimension ref="A1:Y51"/>
  <sheetViews>
    <sheetView topLeftCell="C1" zoomScale="80" zoomScaleNormal="80" workbookViewId="0">
      <selection activeCell="C1" sqref="C1:U4"/>
    </sheetView>
  </sheetViews>
  <sheetFormatPr baseColWidth="10" defaultColWidth="11.42578125" defaultRowHeight="12.75" x14ac:dyDescent="0.2"/>
  <cols>
    <col min="1" max="2" width="11.42578125" style="301"/>
    <col min="3" max="3" width="42.42578125" style="301" customWidth="1"/>
    <col min="4" max="4" width="24.85546875" style="301" customWidth="1"/>
    <col min="5" max="5" width="26.5703125" style="301" customWidth="1"/>
    <col min="6" max="6" width="15.140625" style="301" customWidth="1"/>
    <col min="7" max="7" width="26.28515625" style="301" customWidth="1"/>
    <col min="8" max="8" width="18.85546875" style="301" customWidth="1"/>
    <col min="9" max="9" width="17.85546875" style="301" customWidth="1"/>
    <col min="10" max="14" width="11.42578125" style="301" customWidth="1"/>
    <col min="15" max="15" width="17" style="301" customWidth="1"/>
    <col min="16" max="16" width="17.28515625" style="301" hidden="1" customWidth="1"/>
    <col min="17" max="17" width="16.42578125" style="301" hidden="1" customWidth="1"/>
    <col min="18" max="18" width="11.42578125" style="301" hidden="1" customWidth="1"/>
    <col min="19" max="20" width="13.28515625" style="301" customWidth="1"/>
    <col min="21" max="21" width="73.85546875" style="301" customWidth="1"/>
    <col min="22" max="22" width="36.140625" style="301" customWidth="1"/>
    <col min="23" max="16384" width="11.42578125" style="301"/>
  </cols>
  <sheetData>
    <row r="1" spans="1:21" ht="15" customHeight="1" x14ac:dyDescent="0.2">
      <c r="A1" s="1522" t="s">
        <v>1424</v>
      </c>
      <c r="B1" s="1523"/>
      <c r="C1" s="1616" t="s">
        <v>2386</v>
      </c>
      <c r="D1" s="1337"/>
      <c r="E1" s="1337"/>
      <c r="F1" s="1337"/>
      <c r="G1" s="1337"/>
      <c r="H1" s="1337"/>
      <c r="I1" s="1337"/>
      <c r="J1" s="1337"/>
      <c r="K1" s="1337"/>
      <c r="L1" s="1337"/>
      <c r="M1" s="1337"/>
      <c r="N1" s="1337"/>
      <c r="O1" s="1337"/>
      <c r="P1" s="1337"/>
      <c r="Q1" s="1337"/>
      <c r="R1" s="1337"/>
      <c r="S1" s="1337"/>
      <c r="T1" s="1337"/>
      <c r="U1" s="1617"/>
    </row>
    <row r="2" spans="1:21" ht="15" customHeight="1" x14ac:dyDescent="0.2">
      <c r="A2" s="1524"/>
      <c r="B2" s="1525"/>
      <c r="C2" s="1616"/>
      <c r="D2" s="1337"/>
      <c r="E2" s="1337"/>
      <c r="F2" s="1337"/>
      <c r="G2" s="1337"/>
      <c r="H2" s="1337"/>
      <c r="I2" s="1337"/>
      <c r="J2" s="1337"/>
      <c r="K2" s="1337"/>
      <c r="L2" s="1337"/>
      <c r="M2" s="1337"/>
      <c r="N2" s="1337"/>
      <c r="O2" s="1337"/>
      <c r="P2" s="1337"/>
      <c r="Q2" s="1337"/>
      <c r="R2" s="1337"/>
      <c r="S2" s="1337"/>
      <c r="T2" s="1337"/>
      <c r="U2" s="1617"/>
    </row>
    <row r="3" spans="1:21" ht="15" customHeight="1" x14ac:dyDescent="0.2">
      <c r="A3" s="1524"/>
      <c r="B3" s="1525"/>
      <c r="C3" s="1616"/>
      <c r="D3" s="1337"/>
      <c r="E3" s="1337"/>
      <c r="F3" s="1337"/>
      <c r="G3" s="1337"/>
      <c r="H3" s="1337"/>
      <c r="I3" s="1337"/>
      <c r="J3" s="1337"/>
      <c r="K3" s="1337"/>
      <c r="L3" s="1337"/>
      <c r="M3" s="1337"/>
      <c r="N3" s="1337"/>
      <c r="O3" s="1337"/>
      <c r="P3" s="1337"/>
      <c r="Q3" s="1337"/>
      <c r="R3" s="1337"/>
      <c r="S3" s="1337"/>
      <c r="T3" s="1337"/>
      <c r="U3" s="1617"/>
    </row>
    <row r="4" spans="1:21" ht="15" customHeight="1" x14ac:dyDescent="0.2">
      <c r="A4" s="1526"/>
      <c r="B4" s="1527"/>
      <c r="C4" s="1618"/>
      <c r="D4" s="1619"/>
      <c r="E4" s="1619"/>
      <c r="F4" s="1619"/>
      <c r="G4" s="1619"/>
      <c r="H4" s="1619"/>
      <c r="I4" s="1619"/>
      <c r="J4" s="1619"/>
      <c r="K4" s="1619"/>
      <c r="L4" s="1619"/>
      <c r="M4" s="1619"/>
      <c r="N4" s="1619"/>
      <c r="O4" s="1619"/>
      <c r="P4" s="1619"/>
      <c r="Q4" s="1619"/>
      <c r="R4" s="1619"/>
      <c r="S4" s="1619"/>
      <c r="T4" s="1619"/>
      <c r="U4" s="1620"/>
    </row>
    <row r="5" spans="1:21" x14ac:dyDescent="0.2">
      <c r="A5" s="1534" t="s">
        <v>1165</v>
      </c>
      <c r="B5" s="1535"/>
      <c r="C5" s="1535"/>
      <c r="D5" s="1536"/>
      <c r="E5" s="1537" t="s">
        <v>1218</v>
      </c>
      <c r="F5" s="1538"/>
      <c r="G5" s="1538"/>
      <c r="H5" s="1538"/>
      <c r="I5" s="1538"/>
      <c r="J5" s="1538"/>
      <c r="K5" s="1538"/>
      <c r="L5" s="1539"/>
      <c r="M5" s="1537" t="s">
        <v>1217</v>
      </c>
      <c r="N5" s="1538"/>
      <c r="O5" s="1538"/>
      <c r="P5" s="1538"/>
      <c r="Q5" s="1538"/>
      <c r="R5" s="1538"/>
      <c r="S5" s="1538"/>
      <c r="T5" s="1538"/>
      <c r="U5" s="1539"/>
    </row>
    <row r="6" spans="1:21" x14ac:dyDescent="0.2">
      <c r="A6" s="1520" t="s">
        <v>263</v>
      </c>
      <c r="B6" s="1520"/>
      <c r="C6" s="1520"/>
      <c r="D6" s="1520"/>
      <c r="E6" s="1520"/>
      <c r="F6" s="1520"/>
      <c r="G6" s="1520"/>
      <c r="H6" s="1520"/>
      <c r="I6" s="1520"/>
      <c r="J6" s="1520"/>
      <c r="K6" s="1520"/>
      <c r="L6" s="1520"/>
      <c r="M6" s="1520"/>
      <c r="N6" s="1520"/>
      <c r="O6" s="1520"/>
      <c r="P6" s="1520"/>
      <c r="Q6" s="1520"/>
      <c r="R6" s="1520"/>
      <c r="S6" s="1520"/>
      <c r="T6" s="1520"/>
      <c r="U6" s="1520"/>
    </row>
    <row r="7" spans="1:21" ht="13.5" thickBot="1" x14ac:dyDescent="0.25">
      <c r="A7" s="1521"/>
      <c r="B7" s="1521"/>
      <c r="C7" s="1521"/>
      <c r="D7" s="1521"/>
      <c r="E7" s="1521"/>
      <c r="F7" s="1521"/>
      <c r="G7" s="1521"/>
      <c r="H7" s="1521"/>
      <c r="I7" s="1521"/>
      <c r="J7" s="1521"/>
      <c r="K7" s="1521"/>
      <c r="L7" s="1521"/>
      <c r="M7" s="1521"/>
      <c r="N7" s="1521"/>
      <c r="O7" s="1521"/>
      <c r="P7" s="1521"/>
      <c r="Q7" s="1521"/>
      <c r="R7" s="1521"/>
      <c r="S7" s="1521"/>
      <c r="T7" s="1521"/>
      <c r="U7" s="1521"/>
    </row>
    <row r="8" spans="1:21" ht="15" x14ac:dyDescent="0.25">
      <c r="A8" s="1540"/>
      <c r="B8" s="1540"/>
      <c r="C8" s="412"/>
      <c r="D8" s="412"/>
      <c r="E8" s="412"/>
      <c r="F8" s="412"/>
      <c r="G8" s="411"/>
      <c r="H8" s="411"/>
      <c r="I8" s="411"/>
      <c r="J8" s="411"/>
      <c r="K8" s="411"/>
      <c r="L8" s="411"/>
      <c r="M8" s="411"/>
      <c r="N8" s="411"/>
      <c r="O8" s="411"/>
      <c r="P8" s="411"/>
      <c r="Q8" s="411"/>
      <c r="R8" s="411"/>
      <c r="S8" s="1541"/>
      <c r="T8" s="1542"/>
      <c r="U8" s="410"/>
    </row>
    <row r="9" spans="1:21" x14ac:dyDescent="0.2">
      <c r="A9" s="1412" t="s">
        <v>0</v>
      </c>
      <c r="B9" s="1543" t="s">
        <v>78</v>
      </c>
      <c r="C9" s="1544"/>
      <c r="D9" s="1401" t="s">
        <v>79</v>
      </c>
      <c r="E9" s="1401" t="s">
        <v>81</v>
      </c>
      <c r="F9" s="1401" t="s">
        <v>1916</v>
      </c>
      <c r="G9" s="1401" t="s">
        <v>84</v>
      </c>
      <c r="H9" s="1401" t="s">
        <v>85</v>
      </c>
      <c r="I9" s="1401" t="s">
        <v>1216</v>
      </c>
      <c r="J9" s="1401" t="s">
        <v>56</v>
      </c>
      <c r="K9" s="1401" t="s">
        <v>87</v>
      </c>
      <c r="L9" s="1401" t="s">
        <v>88</v>
      </c>
      <c r="M9" s="1401" t="s">
        <v>53</v>
      </c>
      <c r="N9" s="1401" t="s">
        <v>90</v>
      </c>
      <c r="O9" s="1401" t="s">
        <v>91</v>
      </c>
      <c r="P9" s="1401" t="s">
        <v>92</v>
      </c>
      <c r="Q9" s="1401" t="s">
        <v>93</v>
      </c>
      <c r="R9" s="1401" t="s">
        <v>94</v>
      </c>
      <c r="S9" s="1403" t="s">
        <v>95</v>
      </c>
      <c r="T9" s="1404"/>
      <c r="U9" s="1558" t="s">
        <v>96</v>
      </c>
    </row>
    <row r="10" spans="1:21" ht="45.6" customHeight="1" x14ac:dyDescent="0.2">
      <c r="A10" s="1413"/>
      <c r="B10" s="1545"/>
      <c r="C10" s="1546"/>
      <c r="D10" s="1402"/>
      <c r="E10" s="1402"/>
      <c r="F10" s="1402"/>
      <c r="G10" s="1402"/>
      <c r="H10" s="1402"/>
      <c r="I10" s="1402"/>
      <c r="J10" s="1402"/>
      <c r="K10" s="1402"/>
      <c r="L10" s="1402"/>
      <c r="M10" s="1402"/>
      <c r="N10" s="1402"/>
      <c r="O10" s="1402"/>
      <c r="P10" s="1402"/>
      <c r="Q10" s="1402"/>
      <c r="R10" s="1402"/>
      <c r="S10" s="115" t="s">
        <v>97</v>
      </c>
      <c r="T10" s="115" t="s">
        <v>98</v>
      </c>
      <c r="U10" s="1559"/>
    </row>
    <row r="11" spans="1:21" x14ac:dyDescent="0.2">
      <c r="A11" s="58"/>
      <c r="B11" s="1433"/>
      <c r="C11" s="1434"/>
      <c r="D11" s="58"/>
      <c r="E11" s="58"/>
      <c r="F11" s="825"/>
      <c r="G11" s="58"/>
      <c r="H11" s="58"/>
      <c r="I11" s="58"/>
      <c r="J11" s="58"/>
      <c r="K11" s="58"/>
      <c r="L11" s="58"/>
      <c r="M11" s="58"/>
      <c r="N11" s="58"/>
      <c r="O11" s="58"/>
      <c r="P11" s="58"/>
      <c r="Q11" s="58"/>
      <c r="R11" s="58"/>
      <c r="S11" s="58"/>
      <c r="T11" s="58"/>
      <c r="U11" s="190"/>
    </row>
    <row r="12" spans="1:21" ht="104.45" customHeight="1" x14ac:dyDescent="0.2">
      <c r="A12" s="1621">
        <v>1</v>
      </c>
      <c r="B12" s="1628" t="s">
        <v>1248</v>
      </c>
      <c r="C12" s="1628"/>
      <c r="D12" s="1629" t="s">
        <v>1247</v>
      </c>
      <c r="E12" s="1629" t="s">
        <v>1246</v>
      </c>
      <c r="F12" s="827">
        <v>1</v>
      </c>
      <c r="G12" s="430" t="s">
        <v>1985</v>
      </c>
      <c r="H12" s="430" t="s">
        <v>1244</v>
      </c>
      <c r="I12" s="430">
        <v>1</v>
      </c>
      <c r="J12" s="900">
        <v>1</v>
      </c>
      <c r="K12" s="428">
        <v>42913</v>
      </c>
      <c r="L12" s="428">
        <v>42939</v>
      </c>
      <c r="M12" s="427">
        <f t="shared" ref="M12:M30" si="0">(+L12-K12)/7</f>
        <v>3.7142857142857144</v>
      </c>
      <c r="N12" s="432">
        <v>1</v>
      </c>
      <c r="O12" s="351">
        <f t="shared" ref="O12:O30" si="1">IF(N12/J12&gt;1,1,+N12/J12)</f>
        <v>1</v>
      </c>
      <c r="P12" s="425">
        <f t="shared" ref="P12:P30" si="2">+M12*O12</f>
        <v>3.7142857142857144</v>
      </c>
      <c r="Q12" s="425">
        <f t="shared" ref="Q12:Q30" si="3">IF(L12&lt;=$S$10,P12,0)</f>
        <v>3.7142857142857144</v>
      </c>
      <c r="R12" s="425">
        <f t="shared" ref="R12:R30" si="4">IF($S$10&gt;=L12,M12,0)</f>
        <v>3.7142857142857144</v>
      </c>
      <c r="S12" s="349"/>
      <c r="T12" s="349"/>
      <c r="U12" s="380" t="s">
        <v>1245</v>
      </c>
    </row>
    <row r="13" spans="1:21" ht="63" customHeight="1" x14ac:dyDescent="0.2">
      <c r="A13" s="1622"/>
      <c r="B13" s="1628"/>
      <c r="C13" s="1628"/>
      <c r="D13" s="1629"/>
      <c r="E13" s="1629"/>
      <c r="F13" s="827">
        <v>2</v>
      </c>
      <c r="G13" s="430" t="s">
        <v>1917</v>
      </c>
      <c r="H13" s="430" t="s">
        <v>1244</v>
      </c>
      <c r="I13" s="430">
        <v>1</v>
      </c>
      <c r="J13" s="900">
        <v>1</v>
      </c>
      <c r="K13" s="428">
        <v>42913</v>
      </c>
      <c r="L13" s="428">
        <v>43009</v>
      </c>
      <c r="M13" s="427">
        <f t="shared" si="0"/>
        <v>13.714285714285714</v>
      </c>
      <c r="N13" s="432">
        <v>0</v>
      </c>
      <c r="O13" s="351">
        <f t="shared" si="1"/>
        <v>0</v>
      </c>
      <c r="P13" s="425">
        <f t="shared" si="2"/>
        <v>0</v>
      </c>
      <c r="Q13" s="425">
        <f t="shared" si="3"/>
        <v>0</v>
      </c>
      <c r="R13" s="425">
        <f t="shared" si="4"/>
        <v>13.714285714285714</v>
      </c>
      <c r="S13" s="349"/>
      <c r="T13" s="349"/>
      <c r="U13" s="1218" t="s">
        <v>2049</v>
      </c>
    </row>
    <row r="14" spans="1:21" ht="58.5" customHeight="1" x14ac:dyDescent="0.2">
      <c r="A14" s="1623"/>
      <c r="B14" s="1628"/>
      <c r="C14" s="1628"/>
      <c r="D14" s="1629"/>
      <c r="E14" s="1629"/>
      <c r="F14" s="827">
        <v>3</v>
      </c>
      <c r="G14" s="430" t="s">
        <v>2060</v>
      </c>
      <c r="H14" s="430" t="s">
        <v>1243</v>
      </c>
      <c r="I14" s="430">
        <v>1</v>
      </c>
      <c r="J14" s="900">
        <v>1</v>
      </c>
      <c r="K14" s="428">
        <v>42913</v>
      </c>
      <c r="L14" s="428">
        <v>43221</v>
      </c>
      <c r="M14" s="427">
        <f t="shared" si="0"/>
        <v>44</v>
      </c>
      <c r="N14" s="432">
        <v>0</v>
      </c>
      <c r="O14" s="351">
        <f t="shared" si="1"/>
        <v>0</v>
      </c>
      <c r="P14" s="425">
        <f t="shared" si="2"/>
        <v>0</v>
      </c>
      <c r="Q14" s="425">
        <f t="shared" si="3"/>
        <v>0</v>
      </c>
      <c r="R14" s="425">
        <f t="shared" si="4"/>
        <v>44</v>
      </c>
      <c r="S14" s="349"/>
      <c r="T14" s="349"/>
      <c r="U14" s="369"/>
    </row>
    <row r="15" spans="1:21" ht="95.25" customHeight="1" x14ac:dyDescent="0.2">
      <c r="A15" s="1621">
        <v>2</v>
      </c>
      <c r="B15" s="1630" t="s">
        <v>1242</v>
      </c>
      <c r="C15" s="1631"/>
      <c r="D15" s="1621" t="s">
        <v>1241</v>
      </c>
      <c r="E15" s="1621" t="s">
        <v>1240</v>
      </c>
      <c r="F15" s="827">
        <v>4</v>
      </c>
      <c r="G15" s="430" t="s">
        <v>1918</v>
      </c>
      <c r="H15" s="430" t="s">
        <v>1228</v>
      </c>
      <c r="I15" s="430">
        <v>1</v>
      </c>
      <c r="J15" s="900">
        <v>1</v>
      </c>
      <c r="K15" s="428">
        <v>42913</v>
      </c>
      <c r="L15" s="428">
        <v>42942</v>
      </c>
      <c r="M15" s="427">
        <f t="shared" si="0"/>
        <v>4.1428571428571432</v>
      </c>
      <c r="N15" s="432">
        <v>1</v>
      </c>
      <c r="O15" s="351">
        <f t="shared" si="1"/>
        <v>1</v>
      </c>
      <c r="P15" s="425">
        <f t="shared" si="2"/>
        <v>4.1428571428571432</v>
      </c>
      <c r="Q15" s="425">
        <f t="shared" si="3"/>
        <v>4.1428571428571432</v>
      </c>
      <c r="R15" s="425">
        <f t="shared" si="4"/>
        <v>4.1428571428571432</v>
      </c>
      <c r="S15" s="349"/>
      <c r="T15" s="349"/>
      <c r="U15" s="436" t="s">
        <v>1239</v>
      </c>
    </row>
    <row r="16" spans="1:21" ht="175.5" customHeight="1" x14ac:dyDescent="0.2">
      <c r="A16" s="1622"/>
      <c r="B16" s="1643"/>
      <c r="C16" s="1644"/>
      <c r="D16" s="1622"/>
      <c r="E16" s="1622"/>
      <c r="F16" s="827">
        <v>5</v>
      </c>
      <c r="G16" s="430" t="s">
        <v>1919</v>
      </c>
      <c r="H16" s="430" t="s">
        <v>1238</v>
      </c>
      <c r="I16" s="430">
        <v>2</v>
      </c>
      <c r="J16" s="900">
        <v>2</v>
      </c>
      <c r="K16" s="428">
        <v>42913</v>
      </c>
      <c r="L16" s="428">
        <v>42982</v>
      </c>
      <c r="M16" s="427">
        <f t="shared" si="0"/>
        <v>9.8571428571428577</v>
      </c>
      <c r="N16" s="432">
        <v>2</v>
      </c>
      <c r="O16" s="351">
        <f t="shared" si="1"/>
        <v>1</v>
      </c>
      <c r="P16" s="425">
        <f t="shared" si="2"/>
        <v>9.8571428571428577</v>
      </c>
      <c r="Q16" s="425">
        <f t="shared" si="3"/>
        <v>9.8571428571428577</v>
      </c>
      <c r="R16" s="425">
        <f t="shared" si="4"/>
        <v>9.8571428571428577</v>
      </c>
      <c r="S16" s="349"/>
      <c r="T16" s="349"/>
      <c r="U16" s="1624" t="s">
        <v>1237</v>
      </c>
    </row>
    <row r="17" spans="1:22" ht="99.6" customHeight="1" x14ac:dyDescent="0.2">
      <c r="A17" s="1623"/>
      <c r="B17" s="1632"/>
      <c r="C17" s="1633"/>
      <c r="D17" s="1623"/>
      <c r="E17" s="1623"/>
      <c r="F17" s="827">
        <v>6</v>
      </c>
      <c r="G17" s="430" t="s">
        <v>1920</v>
      </c>
      <c r="H17" s="430" t="s">
        <v>1236</v>
      </c>
      <c r="I17" s="430">
        <v>2</v>
      </c>
      <c r="J17" s="900">
        <v>2</v>
      </c>
      <c r="K17" s="428">
        <v>42913</v>
      </c>
      <c r="L17" s="428">
        <v>42978</v>
      </c>
      <c r="M17" s="427">
        <f t="shared" si="0"/>
        <v>9.2857142857142865</v>
      </c>
      <c r="N17" s="432">
        <v>2</v>
      </c>
      <c r="O17" s="351">
        <f t="shared" si="1"/>
        <v>1</v>
      </c>
      <c r="P17" s="425">
        <f t="shared" si="2"/>
        <v>9.2857142857142865</v>
      </c>
      <c r="Q17" s="425">
        <f t="shared" si="3"/>
        <v>9.2857142857142865</v>
      </c>
      <c r="R17" s="425">
        <f t="shared" si="4"/>
        <v>9.2857142857142865</v>
      </c>
      <c r="S17" s="349"/>
      <c r="T17" s="349"/>
      <c r="U17" s="1625"/>
    </row>
    <row r="18" spans="1:22" ht="75" customHeight="1" x14ac:dyDescent="0.2">
      <c r="A18" s="435">
        <v>3</v>
      </c>
      <c r="B18" s="1629" t="s">
        <v>1235</v>
      </c>
      <c r="C18" s="1629"/>
      <c r="D18" s="430" t="s">
        <v>1234</v>
      </c>
      <c r="E18" s="430" t="s">
        <v>1233</v>
      </c>
      <c r="F18" s="827">
        <v>7</v>
      </c>
      <c r="G18" s="433" t="s">
        <v>1921</v>
      </c>
      <c r="H18" s="435" t="s">
        <v>1232</v>
      </c>
      <c r="I18" s="435">
        <v>100</v>
      </c>
      <c r="J18" s="900">
        <v>1</v>
      </c>
      <c r="K18" s="428">
        <v>42913</v>
      </c>
      <c r="L18" s="434">
        <v>42933</v>
      </c>
      <c r="M18" s="427">
        <f t="shared" si="0"/>
        <v>2.8571428571428572</v>
      </c>
      <c r="N18" s="432">
        <v>1</v>
      </c>
      <c r="O18" s="351">
        <f t="shared" si="1"/>
        <v>1</v>
      </c>
      <c r="P18" s="425">
        <f t="shared" si="2"/>
        <v>2.8571428571428572</v>
      </c>
      <c r="Q18" s="425">
        <f t="shared" si="3"/>
        <v>2.8571428571428572</v>
      </c>
      <c r="R18" s="425">
        <f t="shared" si="4"/>
        <v>2.8571428571428572</v>
      </c>
      <c r="S18" s="349"/>
      <c r="T18" s="349"/>
      <c r="U18" s="369"/>
    </row>
    <row r="19" spans="1:22" ht="62.45" customHeight="1" x14ac:dyDescent="0.2">
      <c r="A19" s="1621">
        <v>4</v>
      </c>
      <c r="B19" s="1630" t="s">
        <v>1231</v>
      </c>
      <c r="C19" s="1631"/>
      <c r="D19" s="1630" t="s">
        <v>1230</v>
      </c>
      <c r="E19" s="1630" t="s">
        <v>1229</v>
      </c>
      <c r="F19" s="827">
        <v>8</v>
      </c>
      <c r="G19" s="433" t="s">
        <v>1922</v>
      </c>
      <c r="H19" s="1630" t="s">
        <v>1228</v>
      </c>
      <c r="I19" s="430">
        <v>1</v>
      </c>
      <c r="J19" s="900">
        <v>1</v>
      </c>
      <c r="K19" s="428">
        <v>42913</v>
      </c>
      <c r="L19" s="428">
        <v>42933</v>
      </c>
      <c r="M19" s="427">
        <f t="shared" si="0"/>
        <v>2.8571428571428572</v>
      </c>
      <c r="N19" s="432">
        <v>1</v>
      </c>
      <c r="O19" s="351">
        <f t="shared" si="1"/>
        <v>1</v>
      </c>
      <c r="P19" s="425">
        <f t="shared" si="2"/>
        <v>2.8571428571428572</v>
      </c>
      <c r="Q19" s="425">
        <f t="shared" si="3"/>
        <v>2.8571428571428572</v>
      </c>
      <c r="R19" s="425">
        <f t="shared" si="4"/>
        <v>2.8571428571428572</v>
      </c>
      <c r="S19" s="349"/>
      <c r="T19" s="349"/>
      <c r="U19" s="348" t="s">
        <v>1227</v>
      </c>
    </row>
    <row r="20" spans="1:22" ht="84.75" customHeight="1" x14ac:dyDescent="0.2">
      <c r="A20" s="1623"/>
      <c r="B20" s="1632"/>
      <c r="C20" s="1633"/>
      <c r="D20" s="1632"/>
      <c r="E20" s="1632"/>
      <c r="F20" s="827">
        <v>9</v>
      </c>
      <c r="G20" s="433" t="s">
        <v>1923</v>
      </c>
      <c r="H20" s="1632" t="s">
        <v>1186</v>
      </c>
      <c r="I20" s="429">
        <v>2</v>
      </c>
      <c r="J20" s="901">
        <v>2</v>
      </c>
      <c r="K20" s="428">
        <v>42913</v>
      </c>
      <c r="L20" s="428">
        <v>42978</v>
      </c>
      <c r="M20" s="427">
        <f t="shared" si="0"/>
        <v>9.2857142857142865</v>
      </c>
      <c r="N20" s="432">
        <v>1</v>
      </c>
      <c r="O20" s="351">
        <f t="shared" si="1"/>
        <v>0.5</v>
      </c>
      <c r="P20" s="425">
        <f t="shared" si="2"/>
        <v>4.6428571428571432</v>
      </c>
      <c r="Q20" s="425">
        <f t="shared" si="3"/>
        <v>4.6428571428571432</v>
      </c>
      <c r="R20" s="425">
        <f t="shared" si="4"/>
        <v>9.2857142857142865</v>
      </c>
      <c r="S20" s="349"/>
      <c r="T20" s="349"/>
      <c r="U20" s="431" t="s">
        <v>2059</v>
      </c>
    </row>
    <row r="21" spans="1:22" ht="306.75" customHeight="1" x14ac:dyDescent="0.2">
      <c r="A21" s="430">
        <v>5</v>
      </c>
      <c r="B21" s="1645" t="s">
        <v>1226</v>
      </c>
      <c r="C21" s="1646"/>
      <c r="D21" s="430" t="s">
        <v>1225</v>
      </c>
      <c r="E21" s="430" t="s">
        <v>1224</v>
      </c>
      <c r="F21" s="827">
        <v>10</v>
      </c>
      <c r="G21" s="429" t="s">
        <v>1924</v>
      </c>
      <c r="H21" s="429" t="s">
        <v>1223</v>
      </c>
      <c r="I21" s="429">
        <v>1</v>
      </c>
      <c r="J21" s="901">
        <v>1</v>
      </c>
      <c r="K21" s="428">
        <v>42913</v>
      </c>
      <c r="L21" s="428">
        <v>42947</v>
      </c>
      <c r="M21" s="427">
        <f t="shared" si="0"/>
        <v>4.8571428571428568</v>
      </c>
      <c r="N21" s="426">
        <v>1</v>
      </c>
      <c r="O21" s="351">
        <f t="shared" si="1"/>
        <v>1</v>
      </c>
      <c r="P21" s="425">
        <f t="shared" si="2"/>
        <v>4.8571428571428568</v>
      </c>
      <c r="Q21" s="425">
        <f t="shared" si="3"/>
        <v>4.8571428571428568</v>
      </c>
      <c r="R21" s="425">
        <f t="shared" si="4"/>
        <v>4.8571428571428568</v>
      </c>
      <c r="S21" s="349"/>
      <c r="T21" s="349"/>
      <c r="U21" s="348" t="s">
        <v>1222</v>
      </c>
    </row>
    <row r="22" spans="1:22" ht="90.75" customHeight="1" x14ac:dyDescent="0.2">
      <c r="A22" s="900">
        <v>6</v>
      </c>
      <c r="B22" s="1604" t="s">
        <v>1986</v>
      </c>
      <c r="C22" s="1605"/>
      <c r="D22" s="1610" t="s">
        <v>2001</v>
      </c>
      <c r="E22" s="1613" t="s">
        <v>2000</v>
      </c>
      <c r="F22" s="900">
        <v>11</v>
      </c>
      <c r="G22" s="906" t="s">
        <v>1989</v>
      </c>
      <c r="H22" s="909" t="s">
        <v>2002</v>
      </c>
      <c r="I22" s="911">
        <v>1</v>
      </c>
      <c r="J22" s="911">
        <v>1</v>
      </c>
      <c r="K22" s="913">
        <v>43617</v>
      </c>
      <c r="L22" s="913">
        <v>43983</v>
      </c>
      <c r="M22" s="427">
        <f t="shared" si="0"/>
        <v>52.285714285714285</v>
      </c>
      <c r="N22" s="426">
        <v>0</v>
      </c>
      <c r="O22" s="351">
        <f t="shared" si="1"/>
        <v>0</v>
      </c>
      <c r="P22" s="425">
        <f t="shared" si="2"/>
        <v>0</v>
      </c>
      <c r="Q22" s="425">
        <f t="shared" si="3"/>
        <v>0</v>
      </c>
      <c r="R22" s="425">
        <f t="shared" si="4"/>
        <v>52.285714285714285</v>
      </c>
      <c r="S22" s="902"/>
      <c r="T22" s="902"/>
      <c r="U22" s="348" t="s">
        <v>2050</v>
      </c>
    </row>
    <row r="23" spans="1:22" ht="138" customHeight="1" x14ac:dyDescent="0.2">
      <c r="A23" s="900">
        <v>7</v>
      </c>
      <c r="B23" s="1606"/>
      <c r="C23" s="1607"/>
      <c r="D23" s="1611"/>
      <c r="E23" s="1614"/>
      <c r="F23" s="900">
        <v>12</v>
      </c>
      <c r="G23" s="907" t="s">
        <v>1990</v>
      </c>
      <c r="H23" s="909" t="s">
        <v>2003</v>
      </c>
      <c r="I23" s="911">
        <v>2</v>
      </c>
      <c r="J23" s="911">
        <v>2</v>
      </c>
      <c r="K23" s="913">
        <v>43617</v>
      </c>
      <c r="L23" s="913">
        <v>43983</v>
      </c>
      <c r="M23" s="427">
        <f t="shared" si="0"/>
        <v>52.285714285714285</v>
      </c>
      <c r="N23" s="426">
        <v>0</v>
      </c>
      <c r="O23" s="351">
        <f t="shared" si="1"/>
        <v>0</v>
      </c>
      <c r="P23" s="425">
        <f t="shared" si="2"/>
        <v>0</v>
      </c>
      <c r="Q23" s="425">
        <f t="shared" si="3"/>
        <v>0</v>
      </c>
      <c r="R23" s="425">
        <f t="shared" si="4"/>
        <v>52.285714285714285</v>
      </c>
      <c r="S23" s="902"/>
      <c r="T23" s="902"/>
      <c r="U23" s="348" t="s">
        <v>2051</v>
      </c>
      <c r="V23" s="920" t="s">
        <v>2052</v>
      </c>
    </row>
    <row r="24" spans="1:22" ht="62.25" customHeight="1" x14ac:dyDescent="0.2">
      <c r="A24" s="900">
        <v>8</v>
      </c>
      <c r="B24" s="1608"/>
      <c r="C24" s="1609"/>
      <c r="D24" s="1612"/>
      <c r="E24" s="1615"/>
      <c r="F24" s="900">
        <v>13</v>
      </c>
      <c r="G24" s="907" t="s">
        <v>1991</v>
      </c>
      <c r="H24" s="909" t="s">
        <v>2004</v>
      </c>
      <c r="I24" s="911">
        <v>100</v>
      </c>
      <c r="J24" s="911">
        <v>1</v>
      </c>
      <c r="K24" s="913">
        <v>43617</v>
      </c>
      <c r="L24" s="913">
        <v>43983</v>
      </c>
      <c r="M24" s="427">
        <f t="shared" si="0"/>
        <v>52.285714285714285</v>
      </c>
      <c r="N24" s="426">
        <v>0</v>
      </c>
      <c r="O24" s="351">
        <f t="shared" si="1"/>
        <v>0</v>
      </c>
      <c r="P24" s="425">
        <f t="shared" si="2"/>
        <v>0</v>
      </c>
      <c r="Q24" s="425">
        <f t="shared" si="3"/>
        <v>0</v>
      </c>
      <c r="R24" s="425">
        <f t="shared" si="4"/>
        <v>52.285714285714285</v>
      </c>
      <c r="S24" s="902"/>
      <c r="T24" s="902"/>
      <c r="U24" s="348" t="s">
        <v>2053</v>
      </c>
    </row>
    <row r="25" spans="1:22" ht="68.25" customHeight="1" x14ac:dyDescent="0.2">
      <c r="A25" s="900">
        <v>9</v>
      </c>
      <c r="B25" s="1604" t="s">
        <v>1987</v>
      </c>
      <c r="C25" s="1605"/>
      <c r="D25" s="1610" t="s">
        <v>1987</v>
      </c>
      <c r="E25" s="1613" t="s">
        <v>1998</v>
      </c>
      <c r="F25" s="900">
        <v>14</v>
      </c>
      <c r="G25" s="908" t="s">
        <v>1992</v>
      </c>
      <c r="H25" s="909" t="s">
        <v>2005</v>
      </c>
      <c r="I25" s="911">
        <v>1</v>
      </c>
      <c r="J25" s="911">
        <v>1</v>
      </c>
      <c r="K25" s="913">
        <v>43617</v>
      </c>
      <c r="L25" s="913">
        <v>43951</v>
      </c>
      <c r="M25" s="427">
        <f t="shared" si="0"/>
        <v>47.714285714285715</v>
      </c>
      <c r="N25" s="426">
        <v>0</v>
      </c>
      <c r="O25" s="351">
        <f t="shared" si="1"/>
        <v>0</v>
      </c>
      <c r="P25" s="425">
        <f t="shared" si="2"/>
        <v>0</v>
      </c>
      <c r="Q25" s="425">
        <f t="shared" si="3"/>
        <v>0</v>
      </c>
      <c r="R25" s="425">
        <f t="shared" si="4"/>
        <v>47.714285714285715</v>
      </c>
      <c r="S25" s="902"/>
      <c r="T25" s="902"/>
      <c r="U25" s="1602" t="s">
        <v>2054</v>
      </c>
    </row>
    <row r="26" spans="1:22" ht="65.25" customHeight="1" x14ac:dyDescent="0.2">
      <c r="A26" s="900">
        <v>10</v>
      </c>
      <c r="B26" s="1606"/>
      <c r="C26" s="1607"/>
      <c r="D26" s="1611"/>
      <c r="E26" s="1614"/>
      <c r="F26" s="900">
        <v>15</v>
      </c>
      <c r="G26" s="908" t="s">
        <v>1993</v>
      </c>
      <c r="H26" s="909" t="s">
        <v>2006</v>
      </c>
      <c r="I26" s="911">
        <v>1</v>
      </c>
      <c r="J26" s="911">
        <v>1</v>
      </c>
      <c r="K26" s="913">
        <v>43617</v>
      </c>
      <c r="L26" s="913">
        <v>43951</v>
      </c>
      <c r="M26" s="427">
        <f t="shared" si="0"/>
        <v>47.714285714285715</v>
      </c>
      <c r="N26" s="426">
        <v>0</v>
      </c>
      <c r="O26" s="351">
        <f t="shared" si="1"/>
        <v>0</v>
      </c>
      <c r="P26" s="425">
        <f t="shared" si="2"/>
        <v>0</v>
      </c>
      <c r="Q26" s="425">
        <f t="shared" si="3"/>
        <v>0</v>
      </c>
      <c r="R26" s="425">
        <f t="shared" si="4"/>
        <v>47.714285714285715</v>
      </c>
      <c r="S26" s="902"/>
      <c r="T26" s="902"/>
      <c r="U26" s="1603"/>
    </row>
    <row r="27" spans="1:22" ht="60.75" customHeight="1" x14ac:dyDescent="0.2">
      <c r="A27" s="900">
        <v>11</v>
      </c>
      <c r="B27" s="1608"/>
      <c r="C27" s="1609"/>
      <c r="D27" s="1612"/>
      <c r="E27" s="1615"/>
      <c r="F27" s="900">
        <v>16</v>
      </c>
      <c r="G27" s="909" t="s">
        <v>1994</v>
      </c>
      <c r="H27" s="909" t="s">
        <v>2006</v>
      </c>
      <c r="I27" s="911">
        <v>1</v>
      </c>
      <c r="J27" s="911">
        <v>1</v>
      </c>
      <c r="K27" s="913">
        <v>43617</v>
      </c>
      <c r="L27" s="913">
        <v>43951</v>
      </c>
      <c r="M27" s="427">
        <f t="shared" si="0"/>
        <v>47.714285714285715</v>
      </c>
      <c r="N27" s="426">
        <v>0</v>
      </c>
      <c r="O27" s="351">
        <f t="shared" si="1"/>
        <v>0</v>
      </c>
      <c r="P27" s="425">
        <f t="shared" si="2"/>
        <v>0</v>
      </c>
      <c r="Q27" s="425">
        <f t="shared" si="3"/>
        <v>0</v>
      </c>
      <c r="R27" s="425">
        <f t="shared" si="4"/>
        <v>47.714285714285715</v>
      </c>
      <c r="S27" s="902"/>
      <c r="T27" s="902"/>
      <c r="U27" s="348" t="s">
        <v>2055</v>
      </c>
    </row>
    <row r="28" spans="1:22" ht="105.75" customHeight="1" x14ac:dyDescent="0.2">
      <c r="A28" s="900">
        <v>12</v>
      </c>
      <c r="B28" s="1604" t="s">
        <v>1988</v>
      </c>
      <c r="C28" s="1605"/>
      <c r="D28" s="1610" t="s">
        <v>1988</v>
      </c>
      <c r="E28" s="1613" t="s">
        <v>1999</v>
      </c>
      <c r="F28" s="900">
        <v>17</v>
      </c>
      <c r="G28" s="910" t="s">
        <v>1995</v>
      </c>
      <c r="H28" s="909" t="s">
        <v>2007</v>
      </c>
      <c r="I28" s="911">
        <v>100</v>
      </c>
      <c r="J28" s="911">
        <v>1</v>
      </c>
      <c r="K28" s="913">
        <v>43617</v>
      </c>
      <c r="L28" s="913">
        <v>43951</v>
      </c>
      <c r="M28" s="427">
        <f t="shared" si="0"/>
        <v>47.714285714285715</v>
      </c>
      <c r="N28" s="426">
        <v>0</v>
      </c>
      <c r="O28" s="351">
        <f t="shared" si="1"/>
        <v>0</v>
      </c>
      <c r="P28" s="425">
        <f t="shared" si="2"/>
        <v>0</v>
      </c>
      <c r="Q28" s="425">
        <f t="shared" si="3"/>
        <v>0</v>
      </c>
      <c r="R28" s="425">
        <f t="shared" si="4"/>
        <v>47.714285714285715</v>
      </c>
      <c r="S28" s="902"/>
      <c r="T28" s="902"/>
      <c r="U28" s="348" t="s">
        <v>2051</v>
      </c>
      <c r="V28" s="348" t="s">
        <v>2058</v>
      </c>
    </row>
    <row r="29" spans="1:22" ht="102" customHeight="1" x14ac:dyDescent="0.2">
      <c r="A29" s="900">
        <v>13</v>
      </c>
      <c r="B29" s="1606"/>
      <c r="C29" s="1607"/>
      <c r="D29" s="1611"/>
      <c r="E29" s="1614"/>
      <c r="F29" s="900">
        <v>18</v>
      </c>
      <c r="G29" s="909" t="s">
        <v>1996</v>
      </c>
      <c r="H29" s="909" t="s">
        <v>2008</v>
      </c>
      <c r="I29" s="911">
        <v>100</v>
      </c>
      <c r="J29" s="911">
        <v>1</v>
      </c>
      <c r="K29" s="913">
        <v>43617</v>
      </c>
      <c r="L29" s="913">
        <v>43951</v>
      </c>
      <c r="M29" s="427">
        <f t="shared" si="0"/>
        <v>47.714285714285715</v>
      </c>
      <c r="N29" s="426">
        <v>0</v>
      </c>
      <c r="O29" s="351">
        <f t="shared" si="1"/>
        <v>0</v>
      </c>
      <c r="P29" s="425">
        <f t="shared" si="2"/>
        <v>0</v>
      </c>
      <c r="Q29" s="425">
        <f t="shared" si="3"/>
        <v>0</v>
      </c>
      <c r="R29" s="425">
        <f t="shared" si="4"/>
        <v>47.714285714285715</v>
      </c>
      <c r="S29" s="902"/>
      <c r="T29" s="902"/>
      <c r="U29" s="348" t="s">
        <v>2056</v>
      </c>
    </row>
    <row r="30" spans="1:22" ht="58.5" customHeight="1" x14ac:dyDescent="0.2">
      <c r="A30" s="308">
        <v>14</v>
      </c>
      <c r="B30" s="1608"/>
      <c r="C30" s="1609"/>
      <c r="D30" s="1612"/>
      <c r="E30" s="1615"/>
      <c r="F30" s="900">
        <v>19</v>
      </c>
      <c r="G30" s="909" t="s">
        <v>1997</v>
      </c>
      <c r="H30" s="909" t="s">
        <v>1739</v>
      </c>
      <c r="I30" s="912">
        <v>1</v>
      </c>
      <c r="J30" s="912">
        <v>1</v>
      </c>
      <c r="K30" s="913">
        <v>43617</v>
      </c>
      <c r="L30" s="913">
        <v>43951</v>
      </c>
      <c r="M30" s="427">
        <f t="shared" si="0"/>
        <v>47.714285714285715</v>
      </c>
      <c r="N30" s="426">
        <v>0</v>
      </c>
      <c r="O30" s="351">
        <f t="shared" si="1"/>
        <v>0</v>
      </c>
      <c r="P30" s="425">
        <f t="shared" si="2"/>
        <v>0</v>
      </c>
      <c r="Q30" s="425">
        <f t="shared" si="3"/>
        <v>0</v>
      </c>
      <c r="R30" s="425">
        <f t="shared" si="4"/>
        <v>47.714285714285715</v>
      </c>
      <c r="S30" s="453"/>
      <c r="T30" s="453"/>
      <c r="U30" s="921" t="s">
        <v>2057</v>
      </c>
    </row>
    <row r="31" spans="1:22" x14ac:dyDescent="0.2">
      <c r="A31" s="420"/>
      <c r="B31" s="420"/>
      <c r="C31" s="419"/>
      <c r="D31" s="419"/>
      <c r="E31" s="419"/>
      <c r="F31" s="419"/>
      <c r="G31" s="419"/>
      <c r="H31" s="419"/>
      <c r="I31" s="419"/>
      <c r="J31" s="446">
        <f>SUM(J12:J30)</f>
        <v>23</v>
      </c>
      <c r="K31" s="419"/>
      <c r="L31" s="419"/>
      <c r="M31" s="424">
        <f>SUM(M12:M21)</f>
        <v>104.5714285714286</v>
      </c>
      <c r="N31" s="423">
        <f>SUM(N12:N30)</f>
        <v>10</v>
      </c>
      <c r="O31" s="422"/>
      <c r="P31" s="421">
        <f>+M31*O31</f>
        <v>0</v>
      </c>
      <c r="Q31" s="421">
        <f>SUM(Q12:Q29)</f>
        <v>42.214285714285715</v>
      </c>
      <c r="R31" s="421">
        <f>IF($S$10&gt;=L30,M31,0)</f>
        <v>104.5714285714286</v>
      </c>
      <c r="S31" s="453"/>
      <c r="T31" s="453"/>
      <c r="U31" s="453"/>
    </row>
    <row r="32" spans="1:22" x14ac:dyDescent="0.2">
      <c r="A32" s="342"/>
      <c r="B32" s="342"/>
      <c r="C32" s="332"/>
      <c r="D32" s="332"/>
      <c r="E32" s="332"/>
      <c r="F32" s="332"/>
      <c r="G32" s="332"/>
      <c r="H32" s="332"/>
      <c r="I32" s="332"/>
      <c r="J32" s="332"/>
      <c r="K32" s="332"/>
      <c r="L32" s="332"/>
      <c r="M32" s="341"/>
      <c r="N32" s="332"/>
      <c r="O32" s="332"/>
      <c r="P32" s="340"/>
      <c r="Q32" s="339"/>
      <c r="R32" s="338"/>
    </row>
    <row r="33" spans="1:25" x14ac:dyDescent="0.2">
      <c r="A33" s="1483"/>
      <c r="B33" s="1483"/>
      <c r="C33" s="1483"/>
      <c r="D33" s="1483"/>
      <c r="E33" s="335"/>
      <c r="F33" s="335"/>
      <c r="G33" s="1581"/>
      <c r="H33" s="1582"/>
      <c r="I33" s="1582"/>
      <c r="J33" s="1582"/>
      <c r="K33" s="1582"/>
      <c r="L33" s="1582"/>
      <c r="M33" s="1582"/>
      <c r="N33" s="1582"/>
      <c r="O33" s="1582"/>
      <c r="P33" s="1582"/>
      <c r="Q33" s="1582"/>
      <c r="R33" s="1582"/>
      <c r="S33" s="1582"/>
      <c r="T33" s="1583"/>
    </row>
    <row r="34" spans="1:25" x14ac:dyDescent="0.2">
      <c r="A34" s="1465"/>
      <c r="B34" s="1465"/>
      <c r="C34" s="1465"/>
      <c r="D34" s="1465"/>
      <c r="E34" s="335"/>
      <c r="F34" s="335"/>
      <c r="G34" s="1584"/>
      <c r="H34" s="1585"/>
      <c r="I34" s="1585"/>
      <c r="J34" s="1585"/>
      <c r="K34" s="1585"/>
      <c r="L34" s="1585"/>
      <c r="M34" s="1585"/>
      <c r="N34" s="1585"/>
      <c r="O34" s="1585"/>
      <c r="P34" s="1585"/>
      <c r="Q34" s="1585"/>
      <c r="R34" s="1634"/>
      <c r="S34" s="1634"/>
      <c r="T34" s="1635"/>
    </row>
    <row r="35" spans="1:25" x14ac:dyDescent="0.2">
      <c r="A35" s="1465"/>
      <c r="B35" s="1465"/>
      <c r="C35" s="1383"/>
      <c r="D35" s="1383"/>
      <c r="E35" s="335"/>
      <c r="F35" s="335"/>
      <c r="G35" s="1467"/>
      <c r="H35" s="1587"/>
      <c r="I35" s="1587"/>
      <c r="J35" s="1587"/>
      <c r="K35" s="1587"/>
      <c r="L35" s="1587"/>
      <c r="M35" s="1587"/>
      <c r="N35" s="1587"/>
      <c r="O35" s="1587"/>
      <c r="P35" s="1587"/>
      <c r="Q35" s="1587"/>
      <c r="R35" s="1491" t="s">
        <v>309</v>
      </c>
      <c r="S35" s="1491"/>
      <c r="T35" s="1491"/>
      <c r="U35" s="418">
        <f>+R31</f>
        <v>104.5714285714286</v>
      </c>
      <c r="Y35" s="301" t="e">
        <f>IF(U20=0,PQRSF!U1808,+U20/Y33)</f>
        <v>#VALUE!</v>
      </c>
    </row>
    <row r="36" spans="1:25" x14ac:dyDescent="0.2">
      <c r="A36" s="1465"/>
      <c r="B36" s="1465"/>
      <c r="C36" s="1383"/>
      <c r="D36" s="1383"/>
      <c r="E36" s="335"/>
      <c r="F36" s="335"/>
      <c r="G36" s="1467"/>
      <c r="H36" s="1587"/>
      <c r="I36" s="1587"/>
      <c r="J36" s="1587"/>
      <c r="K36" s="1587"/>
      <c r="L36" s="1587"/>
      <c r="M36" s="1587"/>
      <c r="N36" s="1587"/>
      <c r="O36" s="1587"/>
      <c r="P36" s="1587"/>
      <c r="Q36" s="1587"/>
      <c r="R36" s="1491" t="s">
        <v>308</v>
      </c>
      <c r="S36" s="1491"/>
      <c r="T36" s="1491"/>
      <c r="U36" s="414">
        <f>+R31</f>
        <v>104.5714285714286</v>
      </c>
    </row>
    <row r="37" spans="1:25" x14ac:dyDescent="0.2">
      <c r="A37" s="417"/>
      <c r="B37" s="417"/>
      <c r="C37" s="139"/>
      <c r="D37" s="139"/>
      <c r="E37" s="335"/>
      <c r="F37" s="335"/>
      <c r="G37" s="416"/>
      <c r="H37" s="415"/>
      <c r="I37" s="415"/>
      <c r="J37" s="415"/>
      <c r="K37" s="415"/>
      <c r="L37" s="415"/>
      <c r="M37" s="415"/>
      <c r="N37" s="415"/>
      <c r="O37" s="415"/>
      <c r="P37" s="415"/>
      <c r="Q37" s="415"/>
      <c r="R37" s="1491" t="s">
        <v>1221</v>
      </c>
      <c r="S37" s="1491"/>
      <c r="T37" s="1491"/>
      <c r="U37" s="414">
        <f>J30</f>
        <v>1</v>
      </c>
    </row>
    <row r="38" spans="1:25" x14ac:dyDescent="0.2">
      <c r="A38" s="1465"/>
      <c r="B38" s="1465"/>
      <c r="C38" s="1383"/>
      <c r="D38" s="1383"/>
      <c r="E38" s="335"/>
      <c r="F38" s="335"/>
      <c r="G38" s="1626" t="s">
        <v>1220</v>
      </c>
      <c r="H38" s="1627"/>
      <c r="I38" s="1627"/>
      <c r="J38" s="1627"/>
      <c r="K38" s="1627"/>
      <c r="L38" s="1627"/>
      <c r="M38" s="1627"/>
      <c r="N38" s="1627"/>
      <c r="O38" s="1627"/>
      <c r="P38" s="1627"/>
      <c r="Q38" s="1627"/>
      <c r="R38" s="1469" t="s">
        <v>307</v>
      </c>
      <c r="S38" s="1469"/>
      <c r="T38" s="1469"/>
      <c r="U38" s="413">
        <f>IF(Q31=0,0,+Q31/M31)</f>
        <v>0.40368852459016386</v>
      </c>
    </row>
    <row r="39" spans="1:25" x14ac:dyDescent="0.2">
      <c r="A39" s="335"/>
      <c r="B39" s="335"/>
      <c r="C39" s="335"/>
      <c r="D39" s="335"/>
      <c r="E39" s="335"/>
      <c r="F39" s="335"/>
      <c r="G39" s="1626" t="s">
        <v>1219</v>
      </c>
      <c r="H39" s="1627"/>
      <c r="I39" s="1627"/>
      <c r="J39" s="1627"/>
      <c r="K39" s="1627"/>
      <c r="L39" s="1627"/>
      <c r="M39" s="1627"/>
      <c r="N39" s="1627"/>
      <c r="O39" s="1627"/>
      <c r="P39" s="1627"/>
      <c r="Q39" s="1627"/>
      <c r="R39" s="1469" t="s">
        <v>306</v>
      </c>
      <c r="S39" s="1469"/>
      <c r="T39" s="1469"/>
      <c r="U39" s="413">
        <f>IF(J31=0,0,+N31/J31)</f>
        <v>0.43478260869565216</v>
      </c>
    </row>
    <row r="40" spans="1:25" x14ac:dyDescent="0.2">
      <c r="A40" s="332"/>
      <c r="B40" s="332"/>
      <c r="C40" s="333"/>
      <c r="D40" s="332"/>
      <c r="E40" s="332"/>
      <c r="F40" s="332"/>
      <c r="G40" s="332"/>
      <c r="H40" s="332"/>
      <c r="I40" s="332"/>
      <c r="J40" s="332"/>
      <c r="K40" s="332"/>
      <c r="L40" s="332"/>
      <c r="M40" s="332"/>
      <c r="N40" s="332"/>
      <c r="O40" s="332"/>
      <c r="P40" s="332"/>
      <c r="Q40" s="332"/>
    </row>
    <row r="41" spans="1:25" x14ac:dyDescent="0.2">
      <c r="A41" s="331"/>
      <c r="B41" s="331"/>
      <c r="C41" s="1476"/>
      <c r="D41" s="1476"/>
      <c r="E41" s="1476"/>
      <c r="F41" s="1476"/>
      <c r="G41" s="1476"/>
      <c r="H41" s="329"/>
      <c r="I41" s="329"/>
    </row>
    <row r="42" spans="1:25" x14ac:dyDescent="0.2">
      <c r="D42" s="1636" t="s">
        <v>2245</v>
      </c>
      <c r="E42" s="1637"/>
      <c r="F42" s="1637"/>
      <c r="G42" s="1637"/>
      <c r="H42" s="1637"/>
      <c r="I42" s="1637"/>
      <c r="J42" s="1637"/>
      <c r="K42" s="1637"/>
      <c r="L42" s="1637"/>
      <c r="M42" s="1637"/>
      <c r="N42" s="1637"/>
      <c r="O42" s="1638"/>
    </row>
    <row r="43" spans="1:25" x14ac:dyDescent="0.2">
      <c r="D43" s="1639"/>
      <c r="E43" s="1391"/>
      <c r="F43" s="1391"/>
      <c r="G43" s="1391"/>
      <c r="H43" s="1391"/>
      <c r="I43" s="1391"/>
      <c r="J43" s="1391"/>
      <c r="K43" s="1391"/>
      <c r="L43" s="1391"/>
      <c r="M43" s="1391"/>
      <c r="N43" s="1391"/>
      <c r="O43" s="1640"/>
    </row>
    <row r="44" spans="1:25" x14ac:dyDescent="0.2">
      <c r="D44" s="1641"/>
      <c r="E44" s="1393"/>
      <c r="F44" s="1393"/>
      <c r="G44" s="1393"/>
      <c r="H44" s="1393"/>
      <c r="I44" s="1393"/>
      <c r="J44" s="1393"/>
      <c r="K44" s="1393"/>
      <c r="L44" s="1393"/>
      <c r="M44" s="1393"/>
      <c r="N44" s="1393"/>
      <c r="O44" s="1642"/>
    </row>
    <row r="47" spans="1:25" x14ac:dyDescent="0.2">
      <c r="L47" s="1087"/>
      <c r="M47" s="1088"/>
      <c r="N47" s="1088"/>
      <c r="O47" s="1088"/>
      <c r="P47" s="1089"/>
    </row>
    <row r="48" spans="1:25" x14ac:dyDescent="0.2">
      <c r="L48" s="1090"/>
      <c r="M48" s="1091"/>
      <c r="N48" s="1091"/>
      <c r="O48" s="1091"/>
      <c r="P48" s="1092"/>
    </row>
    <row r="49" spans="12:16" x14ac:dyDescent="0.2">
      <c r="L49" s="1090"/>
      <c r="M49" s="1091"/>
      <c r="N49" s="1091"/>
      <c r="O49" s="1091"/>
      <c r="P49" s="1092"/>
    </row>
    <row r="50" spans="12:16" x14ac:dyDescent="0.2">
      <c r="L50" s="1090"/>
      <c r="M50" s="1091"/>
      <c r="N50" s="1091"/>
      <c r="O50" s="1091"/>
      <c r="P50" s="1092"/>
    </row>
    <row r="51" spans="12:16" x14ac:dyDescent="0.2">
      <c r="L51" s="1093"/>
      <c r="M51" s="1094"/>
      <c r="N51" s="1094"/>
      <c r="O51" s="1094"/>
      <c r="P51" s="1095"/>
    </row>
  </sheetData>
  <autoFilter ref="A9:U10">
    <filterColumn colId="1" showButton="0"/>
    <filterColumn colId="18" showButton="0"/>
  </autoFilter>
  <mergeCells count="75">
    <mergeCell ref="D42:O44"/>
    <mergeCell ref="G36:Q36"/>
    <mergeCell ref="R36:T36"/>
    <mergeCell ref="B15:C17"/>
    <mergeCell ref="B21:C21"/>
    <mergeCell ref="C41:G41"/>
    <mergeCell ref="A15:A17"/>
    <mergeCell ref="E15:E17"/>
    <mergeCell ref="G33:T33"/>
    <mergeCell ref="H19:H20"/>
    <mergeCell ref="A38:B38"/>
    <mergeCell ref="C38:D38"/>
    <mergeCell ref="A36:B36"/>
    <mergeCell ref="C36:D36"/>
    <mergeCell ref="R35:T35"/>
    <mergeCell ref="A33:D33"/>
    <mergeCell ref="R37:T37"/>
    <mergeCell ref="G35:Q35"/>
    <mergeCell ref="G34:T34"/>
    <mergeCell ref="G38:Q38"/>
    <mergeCell ref="R38:T38"/>
    <mergeCell ref="A12:A14"/>
    <mergeCell ref="A19:A20"/>
    <mergeCell ref="U16:U17"/>
    <mergeCell ref="G39:Q39"/>
    <mergeCell ref="R39:T39"/>
    <mergeCell ref="B12:C14"/>
    <mergeCell ref="D15:D17"/>
    <mergeCell ref="D12:D14"/>
    <mergeCell ref="E12:E14"/>
    <mergeCell ref="B19:C20"/>
    <mergeCell ref="D19:D20"/>
    <mergeCell ref="E19:E20"/>
    <mergeCell ref="B18:C18"/>
    <mergeCell ref="A35:B35"/>
    <mergeCell ref="C35:D35"/>
    <mergeCell ref="A34:D34"/>
    <mergeCell ref="U9:U10"/>
    <mergeCell ref="N9:N10"/>
    <mergeCell ref="O9:O10"/>
    <mergeCell ref="S9:T9"/>
    <mergeCell ref="P9:P10"/>
    <mergeCell ref="Q9:Q10"/>
    <mergeCell ref="R9:R10"/>
    <mergeCell ref="A6:U7"/>
    <mergeCell ref="A1:B4"/>
    <mergeCell ref="A5:D5"/>
    <mergeCell ref="E5:L5"/>
    <mergeCell ref="M5:U5"/>
    <mergeCell ref="C1:U4"/>
    <mergeCell ref="B11:C11"/>
    <mergeCell ref="A8:B8"/>
    <mergeCell ref="S8:T8"/>
    <mergeCell ref="A9:A10"/>
    <mergeCell ref="B9:C10"/>
    <mergeCell ref="D9:D10"/>
    <mergeCell ref="E9:E10"/>
    <mergeCell ref="G9:G10"/>
    <mergeCell ref="H9:H10"/>
    <mergeCell ref="F9:F10"/>
    <mergeCell ref="J9:J10"/>
    <mergeCell ref="K9:K10"/>
    <mergeCell ref="L9:L10"/>
    <mergeCell ref="M9:M10"/>
    <mergeCell ref="I9:I10"/>
    <mergeCell ref="U25:U26"/>
    <mergeCell ref="B22:C24"/>
    <mergeCell ref="B25:C27"/>
    <mergeCell ref="B28:C30"/>
    <mergeCell ref="D22:D24"/>
    <mergeCell ref="D25:D27"/>
    <mergeCell ref="D28:D30"/>
    <mergeCell ref="E22:E24"/>
    <mergeCell ref="E25:E27"/>
    <mergeCell ref="E28:E30"/>
  </mergeCells>
  <conditionalFormatting sqref="O15:O30">
    <cfRule type="cellIs" dxfId="501" priority="16" operator="between">
      <formula>1</formula>
      <formula>0.9</formula>
    </cfRule>
  </conditionalFormatting>
  <conditionalFormatting sqref="O15:O30">
    <cfRule type="cellIs" dxfId="500" priority="13" operator="between">
      <formula>0.19</formula>
      <formula>0</formula>
    </cfRule>
    <cfRule type="cellIs" dxfId="499" priority="14" operator="between">
      <formula>0.49</formula>
      <formula>0.2</formula>
    </cfRule>
    <cfRule type="cellIs" dxfId="498" priority="15" operator="between">
      <formula>0.89</formula>
      <formula>0.5</formula>
    </cfRule>
  </conditionalFormatting>
  <conditionalFormatting sqref="O12:O30">
    <cfRule type="cellIs" dxfId="497" priority="12" operator="between">
      <formula>1</formula>
      <formula>0.9</formula>
    </cfRule>
  </conditionalFormatting>
  <conditionalFormatting sqref="O12:O30">
    <cfRule type="cellIs" dxfId="496" priority="9" operator="between">
      <formula>0.19</formula>
      <formula>0</formula>
    </cfRule>
    <cfRule type="cellIs" dxfId="495" priority="10" operator="between">
      <formula>0.49</formula>
      <formula>0.2</formula>
    </cfRule>
    <cfRule type="cellIs" dxfId="494" priority="11" operator="between">
      <formula>0.89</formula>
      <formula>0.5</formula>
    </cfRule>
  </conditionalFormatting>
  <conditionalFormatting sqref="O14">
    <cfRule type="cellIs" dxfId="493" priority="8" operator="between">
      <formula>1</formula>
      <formula>0.9</formula>
    </cfRule>
  </conditionalFormatting>
  <conditionalFormatting sqref="O14">
    <cfRule type="cellIs" dxfId="492" priority="5" operator="between">
      <formula>0.19</formula>
      <formula>0</formula>
    </cfRule>
    <cfRule type="cellIs" dxfId="491" priority="6" operator="between">
      <formula>0.49</formula>
      <formula>0.2</formula>
    </cfRule>
    <cfRule type="cellIs" dxfId="490" priority="7" operator="between">
      <formula>0.89</formula>
      <formula>0.5</formula>
    </cfRule>
  </conditionalFormatting>
  <conditionalFormatting sqref="U38:U39">
    <cfRule type="cellIs" dxfId="489" priority="1" stopIfTrue="1" operator="between">
      <formula>0.9</formula>
      <formula>1</formula>
    </cfRule>
    <cfRule type="cellIs" dxfId="488" priority="2" stopIfTrue="1" operator="between">
      <formula>0.5</formula>
      <formula>0.89</formula>
    </cfRule>
    <cfRule type="cellIs" dxfId="487" priority="3" stopIfTrue="1" operator="between">
      <formula>0.2</formula>
      <formula>0.49</formula>
    </cfRule>
    <cfRule type="cellIs" dxfId="486" priority="4" stopIfTrue="1" operator="between">
      <formula>0</formula>
      <formula>0.19</formula>
    </cfRule>
  </conditionalFormatting>
  <hyperlinks>
    <hyperlink ref="A1:B4" location="'CONTROL PM'!A1" display="'CONTROL PM'!A1"/>
  </hyperlinks>
  <pageMargins left="0.7" right="0.7" top="0.75" bottom="0.75" header="0.3" footer="0.3"/>
  <pageSetup paperSize="125"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59999389629810485"/>
  </sheetPr>
  <dimension ref="A1:S28"/>
  <sheetViews>
    <sheetView topLeftCell="C1" zoomScale="70" zoomScaleNormal="70" workbookViewId="0">
      <selection activeCell="S14" sqref="S14"/>
    </sheetView>
  </sheetViews>
  <sheetFormatPr baseColWidth="10" defaultColWidth="11.42578125" defaultRowHeight="12.75" x14ac:dyDescent="0.2"/>
  <cols>
    <col min="1" max="1" width="4.42578125" style="301" customWidth="1"/>
    <col min="2" max="2" width="26" style="301" customWidth="1"/>
    <col min="3" max="3" width="25.7109375" style="301" customWidth="1"/>
    <col min="4" max="4" width="19.28515625" style="301" customWidth="1"/>
    <col min="5" max="5" width="38.28515625" style="301" customWidth="1"/>
    <col min="6" max="6" width="16" style="301" customWidth="1"/>
    <col min="7" max="7" width="13.7109375" style="301" customWidth="1"/>
    <col min="8" max="13" width="11.42578125" style="301"/>
    <col min="14" max="14" width="11.7109375" style="301" customWidth="1"/>
    <col min="15" max="15" width="20.28515625" style="301" customWidth="1"/>
    <col min="16" max="18" width="11.42578125" style="301"/>
    <col min="19" max="19" width="65.140625" style="301" customWidth="1"/>
    <col min="20" max="16384" width="11.42578125" style="301"/>
  </cols>
  <sheetData>
    <row r="1" spans="1:19" ht="12.75" customHeight="1" x14ac:dyDescent="0.2">
      <c r="A1" s="1522" t="s">
        <v>1424</v>
      </c>
      <c r="B1" s="1523"/>
      <c r="C1" s="1322" t="s">
        <v>2387</v>
      </c>
      <c r="D1" s="1337"/>
      <c r="E1" s="1337"/>
      <c r="F1" s="1337"/>
      <c r="G1" s="1337"/>
      <c r="H1" s="1337"/>
      <c r="I1" s="1337"/>
      <c r="J1" s="1337"/>
      <c r="K1" s="1337"/>
      <c r="L1" s="1337"/>
      <c r="M1" s="1337"/>
      <c r="N1" s="1337"/>
      <c r="O1" s="1337"/>
      <c r="P1" s="1337"/>
      <c r="Q1" s="1337"/>
      <c r="R1" s="1337"/>
      <c r="S1" s="1617"/>
    </row>
    <row r="2" spans="1:19" ht="12.75" customHeight="1" x14ac:dyDescent="0.2">
      <c r="A2" s="1524"/>
      <c r="B2" s="1525"/>
      <c r="C2" s="1616"/>
      <c r="D2" s="1337"/>
      <c r="E2" s="1337"/>
      <c r="F2" s="1337"/>
      <c r="G2" s="1337"/>
      <c r="H2" s="1337"/>
      <c r="I2" s="1337"/>
      <c r="J2" s="1337"/>
      <c r="K2" s="1337"/>
      <c r="L2" s="1337"/>
      <c r="M2" s="1337"/>
      <c r="N2" s="1337"/>
      <c r="O2" s="1337"/>
      <c r="P2" s="1337"/>
      <c r="Q2" s="1337"/>
      <c r="R2" s="1337"/>
      <c r="S2" s="1617"/>
    </row>
    <row r="3" spans="1:19" ht="12.75" customHeight="1" x14ac:dyDescent="0.2">
      <c r="A3" s="1524"/>
      <c r="B3" s="1525"/>
      <c r="C3" s="1616"/>
      <c r="D3" s="1337"/>
      <c r="E3" s="1337"/>
      <c r="F3" s="1337"/>
      <c r="G3" s="1337"/>
      <c r="H3" s="1337"/>
      <c r="I3" s="1337"/>
      <c r="J3" s="1337"/>
      <c r="K3" s="1337"/>
      <c r="L3" s="1337"/>
      <c r="M3" s="1337"/>
      <c r="N3" s="1337"/>
      <c r="O3" s="1337"/>
      <c r="P3" s="1337"/>
      <c r="Q3" s="1337"/>
      <c r="R3" s="1337"/>
      <c r="S3" s="1617"/>
    </row>
    <row r="4" spans="1:19" ht="12.75" customHeight="1" x14ac:dyDescent="0.2">
      <c r="A4" s="1526"/>
      <c r="B4" s="1527"/>
      <c r="C4" s="1618"/>
      <c r="D4" s="1619"/>
      <c r="E4" s="1619"/>
      <c r="F4" s="1619"/>
      <c r="G4" s="1619"/>
      <c r="H4" s="1619"/>
      <c r="I4" s="1619"/>
      <c r="J4" s="1619"/>
      <c r="K4" s="1619"/>
      <c r="L4" s="1619"/>
      <c r="M4" s="1619"/>
      <c r="N4" s="1619"/>
      <c r="O4" s="1619"/>
      <c r="P4" s="1619"/>
      <c r="Q4" s="1619"/>
      <c r="R4" s="1619"/>
      <c r="S4" s="1620"/>
    </row>
    <row r="5" spans="1:19" x14ac:dyDescent="0.2">
      <c r="A5" s="1534" t="s">
        <v>1165</v>
      </c>
      <c r="B5" s="1535"/>
      <c r="C5" s="1536"/>
      <c r="D5" s="1537" t="s">
        <v>1218</v>
      </c>
      <c r="E5" s="1538"/>
      <c r="F5" s="1538"/>
      <c r="G5" s="1538"/>
      <c r="H5" s="1538"/>
      <c r="I5" s="1538"/>
      <c r="J5" s="1539"/>
      <c r="K5" s="1537" t="s">
        <v>1217</v>
      </c>
      <c r="L5" s="1538"/>
      <c r="M5" s="1538"/>
      <c r="N5" s="1538"/>
      <c r="O5" s="1538"/>
      <c r="P5" s="1538"/>
      <c r="Q5" s="1538"/>
      <c r="R5" s="1538"/>
      <c r="S5" s="1539"/>
    </row>
    <row r="6" spans="1:19" x14ac:dyDescent="0.2">
      <c r="A6" s="1520" t="s">
        <v>263</v>
      </c>
      <c r="B6" s="1520"/>
      <c r="C6" s="1520"/>
      <c r="D6" s="1520"/>
      <c r="E6" s="1520"/>
      <c r="F6" s="1520"/>
      <c r="G6" s="1520"/>
      <c r="H6" s="1520"/>
      <c r="I6" s="1520"/>
      <c r="J6" s="1520"/>
      <c r="K6" s="1520"/>
      <c r="L6" s="1520"/>
      <c r="M6" s="1520"/>
      <c r="N6" s="1520"/>
      <c r="O6" s="1520"/>
      <c r="P6" s="1520"/>
      <c r="Q6" s="1520"/>
      <c r="R6" s="1520"/>
      <c r="S6" s="1520"/>
    </row>
    <row r="7" spans="1:19" ht="13.5" thickBot="1" x14ac:dyDescent="0.25">
      <c r="A7" s="1521"/>
      <c r="B7" s="1521"/>
      <c r="C7" s="1521"/>
      <c r="D7" s="1521"/>
      <c r="E7" s="1521"/>
      <c r="F7" s="1521"/>
      <c r="G7" s="1521"/>
      <c r="H7" s="1521"/>
      <c r="I7" s="1521"/>
      <c r="J7" s="1521"/>
      <c r="K7" s="1521"/>
      <c r="L7" s="1521"/>
      <c r="M7" s="1521"/>
      <c r="N7" s="1521"/>
      <c r="O7" s="1521"/>
      <c r="P7" s="1521"/>
      <c r="Q7" s="1521"/>
      <c r="R7" s="1521"/>
      <c r="S7" s="1521"/>
    </row>
    <row r="8" spans="1:19" ht="15" x14ac:dyDescent="0.25">
      <c r="A8" s="1540"/>
      <c r="B8" s="1540"/>
      <c r="C8" s="412"/>
      <c r="D8" s="412"/>
      <c r="E8" s="411"/>
      <c r="F8" s="411"/>
      <c r="G8" s="411"/>
      <c r="H8" s="411"/>
      <c r="I8" s="411"/>
      <c r="J8" s="411"/>
      <c r="K8" s="411"/>
      <c r="L8" s="411"/>
      <c r="M8" s="411"/>
      <c r="N8" s="411"/>
      <c r="O8" s="411"/>
      <c r="P8" s="411"/>
      <c r="Q8" s="1541"/>
      <c r="R8" s="1542"/>
      <c r="S8" s="410"/>
    </row>
    <row r="9" spans="1:19" x14ac:dyDescent="0.2">
      <c r="A9" s="1412" t="s">
        <v>0</v>
      </c>
      <c r="B9" s="1543" t="s">
        <v>78</v>
      </c>
      <c r="C9" s="1401" t="s">
        <v>79</v>
      </c>
      <c r="D9" s="1401" t="s">
        <v>81</v>
      </c>
      <c r="E9" s="1401" t="s">
        <v>84</v>
      </c>
      <c r="F9" s="1401" t="s">
        <v>85</v>
      </c>
      <c r="G9" s="1401" t="s">
        <v>1216</v>
      </c>
      <c r="H9" s="1401" t="s">
        <v>56</v>
      </c>
      <c r="I9" s="1401" t="s">
        <v>87</v>
      </c>
      <c r="J9" s="1401" t="s">
        <v>88</v>
      </c>
      <c r="K9" s="1401" t="s">
        <v>53</v>
      </c>
      <c r="L9" s="1401" t="s">
        <v>90</v>
      </c>
      <c r="M9" s="1401" t="s">
        <v>91</v>
      </c>
      <c r="N9" s="1401" t="s">
        <v>92</v>
      </c>
      <c r="O9" s="1401" t="s">
        <v>93</v>
      </c>
      <c r="P9" s="1401" t="s">
        <v>94</v>
      </c>
      <c r="Q9" s="1403" t="s">
        <v>95</v>
      </c>
      <c r="R9" s="1404"/>
      <c r="S9" s="1558" t="s">
        <v>96</v>
      </c>
    </row>
    <row r="10" spans="1:19" ht="43.9" customHeight="1" x14ac:dyDescent="0.2">
      <c r="A10" s="1413"/>
      <c r="B10" s="1545"/>
      <c r="C10" s="1402"/>
      <c r="D10" s="1402"/>
      <c r="E10" s="1402"/>
      <c r="F10" s="1402"/>
      <c r="G10" s="1402"/>
      <c r="H10" s="1402"/>
      <c r="I10" s="1402"/>
      <c r="J10" s="1402"/>
      <c r="K10" s="1402"/>
      <c r="L10" s="1402"/>
      <c r="M10" s="1402"/>
      <c r="N10" s="1402"/>
      <c r="O10" s="1402"/>
      <c r="P10" s="1402"/>
      <c r="Q10" s="115" t="s">
        <v>97</v>
      </c>
      <c r="R10" s="115" t="s">
        <v>98</v>
      </c>
      <c r="S10" s="1559"/>
    </row>
    <row r="11" spans="1:19" x14ac:dyDescent="0.2">
      <c r="A11" s="58"/>
      <c r="B11" s="963"/>
      <c r="C11" s="58"/>
      <c r="D11" s="58"/>
      <c r="E11" s="58"/>
      <c r="F11" s="58"/>
      <c r="G11" s="58"/>
      <c r="H11" s="58"/>
      <c r="I11" s="58"/>
      <c r="J11" s="58"/>
      <c r="K11" s="58"/>
      <c r="L11" s="58"/>
      <c r="M11" s="58"/>
      <c r="N11" s="58"/>
      <c r="O11" s="58"/>
      <c r="P11" s="58"/>
      <c r="Q11" s="58"/>
      <c r="R11" s="58"/>
      <c r="S11" s="190"/>
    </row>
    <row r="12" spans="1:19" ht="93" customHeight="1" x14ac:dyDescent="0.2">
      <c r="A12" s="1412">
        <v>1</v>
      </c>
      <c r="B12" s="1604" t="s">
        <v>1249</v>
      </c>
      <c r="C12" s="1647" t="s">
        <v>2163</v>
      </c>
      <c r="D12" s="1647" t="s">
        <v>2164</v>
      </c>
      <c r="E12" s="1649" t="s">
        <v>2166</v>
      </c>
      <c r="F12" s="1219" t="s">
        <v>2167</v>
      </c>
      <c r="G12" s="1216">
        <v>2</v>
      </c>
      <c r="H12" s="1216">
        <v>2</v>
      </c>
      <c r="I12" s="1220">
        <v>43654</v>
      </c>
      <c r="J12" s="1220">
        <v>44039</v>
      </c>
      <c r="K12" s="360">
        <f t="shared" ref="K12:K17" si="0">(+J12-I12)/7</f>
        <v>55</v>
      </c>
      <c r="L12" s="313">
        <v>0</v>
      </c>
      <c r="M12" s="1221">
        <f t="shared" ref="M12:M17" si="1">IF(L12/H12&gt;1,1,+L12/H12)</f>
        <v>0</v>
      </c>
      <c r="N12" s="405">
        <f t="shared" ref="N12:N17" si="2">+K12*M12</f>
        <v>0</v>
      </c>
      <c r="O12" s="405">
        <f t="shared" ref="O12:O17" si="3">IF(J12&lt;=$Q$10,N12,0)</f>
        <v>0</v>
      </c>
      <c r="P12" s="405">
        <f t="shared" ref="P12:P17" si="4">IF($Q$10&gt;=J12,K12,0)</f>
        <v>55</v>
      </c>
      <c r="Q12" s="349"/>
      <c r="R12" s="349"/>
      <c r="S12" s="447"/>
    </row>
    <row r="13" spans="1:19" ht="47.25" customHeight="1" x14ac:dyDescent="0.2">
      <c r="A13" s="1549"/>
      <c r="B13" s="1606"/>
      <c r="C13" s="1648"/>
      <c r="D13" s="1648" t="s">
        <v>2165</v>
      </c>
      <c r="E13" s="1650" t="s">
        <v>2165</v>
      </c>
      <c r="F13" s="1219" t="s">
        <v>2168</v>
      </c>
      <c r="G13" s="1216">
        <v>1</v>
      </c>
      <c r="H13" s="1216">
        <v>1</v>
      </c>
      <c r="I13" s="1220">
        <v>43654</v>
      </c>
      <c r="J13" s="1220">
        <v>44039</v>
      </c>
      <c r="K13" s="360">
        <f t="shared" si="0"/>
        <v>55</v>
      </c>
      <c r="L13" s="313">
        <v>0</v>
      </c>
      <c r="M13" s="1221">
        <f t="shared" si="1"/>
        <v>0</v>
      </c>
      <c r="N13" s="405">
        <f t="shared" si="2"/>
        <v>0</v>
      </c>
      <c r="O13" s="405">
        <f t="shared" si="3"/>
        <v>0</v>
      </c>
      <c r="P13" s="405">
        <f t="shared" si="4"/>
        <v>55</v>
      </c>
      <c r="Q13" s="349"/>
      <c r="R13" s="349"/>
      <c r="S13" s="447"/>
    </row>
    <row r="14" spans="1:19" ht="57.75" customHeight="1" x14ac:dyDescent="0.2">
      <c r="A14" s="1413"/>
      <c r="B14" s="1608"/>
      <c r="C14" s="1648"/>
      <c r="D14" s="1648" t="s">
        <v>2165</v>
      </c>
      <c r="E14" s="1650" t="s">
        <v>2165</v>
      </c>
      <c r="F14" s="1222" t="s">
        <v>2169</v>
      </c>
      <c r="G14" s="1216">
        <v>1</v>
      </c>
      <c r="H14" s="1216">
        <v>1</v>
      </c>
      <c r="I14" s="1220">
        <v>43654</v>
      </c>
      <c r="J14" s="1220">
        <v>44039</v>
      </c>
      <c r="K14" s="360">
        <f t="shared" si="0"/>
        <v>55</v>
      </c>
      <c r="L14" s="313">
        <v>0</v>
      </c>
      <c r="M14" s="1221">
        <f t="shared" si="1"/>
        <v>0</v>
      </c>
      <c r="N14" s="405">
        <f t="shared" si="2"/>
        <v>0</v>
      </c>
      <c r="O14" s="405">
        <f t="shared" si="3"/>
        <v>0</v>
      </c>
      <c r="P14" s="405">
        <f t="shared" si="4"/>
        <v>55</v>
      </c>
      <c r="Q14" s="349"/>
      <c r="R14" s="349"/>
      <c r="S14" s="447"/>
    </row>
    <row r="15" spans="1:19" ht="96.75" customHeight="1" x14ac:dyDescent="0.2">
      <c r="A15" s="376">
        <v>2</v>
      </c>
      <c r="B15" s="1223" t="s">
        <v>2170</v>
      </c>
      <c r="C15" s="1224" t="s">
        <v>2173</v>
      </c>
      <c r="D15" s="1224" t="s">
        <v>2174</v>
      </c>
      <c r="E15" s="1224" t="s">
        <v>2179</v>
      </c>
      <c r="F15" s="1224" t="s">
        <v>2182</v>
      </c>
      <c r="G15" s="1225">
        <v>1</v>
      </c>
      <c r="H15" s="1225">
        <v>1</v>
      </c>
      <c r="I15" s="1220">
        <v>43654</v>
      </c>
      <c r="J15" s="1220">
        <v>44039</v>
      </c>
      <c r="K15" s="360">
        <f t="shared" si="0"/>
        <v>55</v>
      </c>
      <c r="L15" s="313">
        <v>0</v>
      </c>
      <c r="M15" s="1221">
        <f t="shared" si="1"/>
        <v>0</v>
      </c>
      <c r="N15" s="405">
        <f t="shared" si="2"/>
        <v>0</v>
      </c>
      <c r="O15" s="405">
        <f t="shared" si="3"/>
        <v>0</v>
      </c>
      <c r="P15" s="405">
        <f t="shared" si="4"/>
        <v>55</v>
      </c>
      <c r="Q15" s="349"/>
      <c r="R15" s="349"/>
      <c r="S15" s="834"/>
    </row>
    <row r="16" spans="1:19" ht="135" customHeight="1" x14ac:dyDescent="0.2">
      <c r="A16" s="376">
        <v>3</v>
      </c>
      <c r="B16" s="1223" t="s">
        <v>2171</v>
      </c>
      <c r="C16" s="1224" t="s">
        <v>2175</v>
      </c>
      <c r="D16" s="1224" t="s">
        <v>2176</v>
      </c>
      <c r="E16" s="1224" t="s">
        <v>2180</v>
      </c>
      <c r="F16" s="1224" t="s">
        <v>2183</v>
      </c>
      <c r="G16" s="1224">
        <v>2</v>
      </c>
      <c r="H16" s="1224">
        <v>2</v>
      </c>
      <c r="I16" s="1220">
        <v>43654</v>
      </c>
      <c r="J16" s="1220">
        <v>44039</v>
      </c>
      <c r="K16" s="360">
        <f t="shared" si="0"/>
        <v>55</v>
      </c>
      <c r="L16" s="313">
        <v>0</v>
      </c>
      <c r="M16" s="1221">
        <f t="shared" si="1"/>
        <v>0</v>
      </c>
      <c r="N16" s="405">
        <f t="shared" si="2"/>
        <v>0</v>
      </c>
      <c r="O16" s="405">
        <f t="shared" si="3"/>
        <v>0</v>
      </c>
      <c r="P16" s="405">
        <f t="shared" si="4"/>
        <v>55</v>
      </c>
      <c r="Q16" s="349"/>
      <c r="R16" s="349"/>
      <c r="S16" s="436"/>
    </row>
    <row r="17" spans="1:19" ht="82.5" customHeight="1" x14ac:dyDescent="0.2">
      <c r="A17" s="376">
        <v>4</v>
      </c>
      <c r="B17" s="1223" t="s">
        <v>2172</v>
      </c>
      <c r="C17" s="1224" t="s">
        <v>2177</v>
      </c>
      <c r="D17" s="1224" t="s">
        <v>2178</v>
      </c>
      <c r="E17" s="1224" t="s">
        <v>2181</v>
      </c>
      <c r="F17" s="1224" t="s">
        <v>2184</v>
      </c>
      <c r="G17" s="1224">
        <v>1</v>
      </c>
      <c r="H17" s="1224">
        <v>1</v>
      </c>
      <c r="I17" s="1220">
        <v>43654</v>
      </c>
      <c r="J17" s="1220">
        <v>44039</v>
      </c>
      <c r="K17" s="360">
        <f t="shared" si="0"/>
        <v>55</v>
      </c>
      <c r="L17" s="313">
        <v>0</v>
      </c>
      <c r="M17" s="1221">
        <f t="shared" si="1"/>
        <v>0</v>
      </c>
      <c r="N17" s="405">
        <f t="shared" si="2"/>
        <v>0</v>
      </c>
      <c r="O17" s="405">
        <f t="shared" si="3"/>
        <v>0</v>
      </c>
      <c r="P17" s="405">
        <f t="shared" si="4"/>
        <v>55</v>
      </c>
      <c r="Q17" s="349"/>
      <c r="R17" s="349"/>
      <c r="S17" s="436"/>
    </row>
    <row r="18" spans="1:19" x14ac:dyDescent="0.2">
      <c r="A18" s="342"/>
      <c r="B18" s="342"/>
      <c r="C18" s="1226"/>
      <c r="D18" s="1226"/>
      <c r="E18" s="1226"/>
      <c r="F18" s="1226"/>
      <c r="G18" s="1226"/>
      <c r="H18" s="1227">
        <f>SUM(H12:H17)</f>
        <v>8</v>
      </c>
      <c r="I18" s="1228"/>
      <c r="J18" s="1228"/>
      <c r="K18" s="1229">
        <f>SUM(K12:K17)</f>
        <v>330</v>
      </c>
      <c r="L18" s="1230">
        <f>SUM(L12:L17)</f>
        <v>0</v>
      </c>
      <c r="M18" s="1228"/>
      <c r="N18" s="1231"/>
      <c r="O18" s="445">
        <f>SUM(O12:O17)</f>
        <v>0</v>
      </c>
      <c r="P18" s="1232">
        <f>SUM(P12:P17)</f>
        <v>330</v>
      </c>
    </row>
    <row r="19" spans="1:19" x14ac:dyDescent="0.2">
      <c r="A19" s="342"/>
      <c r="B19" s="342"/>
      <c r="C19" s="332"/>
      <c r="D19" s="332"/>
      <c r="E19" s="332"/>
      <c r="F19" s="332"/>
      <c r="G19" s="332"/>
      <c r="H19" s="332"/>
      <c r="I19" s="332"/>
      <c r="J19" s="332"/>
      <c r="K19" s="341"/>
      <c r="L19" s="332"/>
      <c r="M19" s="332"/>
      <c r="N19" s="340"/>
      <c r="O19" s="339"/>
      <c r="P19" s="338"/>
    </row>
    <row r="20" spans="1:19" x14ac:dyDescent="0.2">
      <c r="A20" s="1483"/>
      <c r="B20" s="1483"/>
      <c r="C20" s="1483"/>
      <c r="D20" s="408"/>
      <c r="E20" s="444"/>
      <c r="F20" s="444"/>
      <c r="G20" s="444"/>
      <c r="H20" s="444"/>
      <c r="I20" s="444"/>
      <c r="J20" s="444"/>
      <c r="K20" s="444"/>
      <c r="L20" s="444"/>
      <c r="M20" s="444"/>
      <c r="N20" s="444"/>
      <c r="O20" s="444"/>
      <c r="P20" s="444"/>
      <c r="Q20" s="444"/>
      <c r="R20" s="444"/>
    </row>
    <row r="21" spans="1:19" x14ac:dyDescent="0.2">
      <c r="A21" s="1465"/>
      <c r="B21" s="1465"/>
      <c r="C21" s="1465"/>
      <c r="D21" s="408"/>
      <c r="E21" s="444"/>
      <c r="F21" s="444"/>
      <c r="G21" s="444"/>
      <c r="H21" s="444"/>
      <c r="I21" s="444"/>
      <c r="J21" s="444"/>
      <c r="K21" s="444"/>
      <c r="L21" s="444"/>
      <c r="M21" s="444"/>
      <c r="N21" s="444"/>
      <c r="O21" s="444"/>
      <c r="P21" s="444"/>
      <c r="Q21" s="444"/>
      <c r="R21" s="444"/>
    </row>
    <row r="22" spans="1:19" x14ac:dyDescent="0.2">
      <c r="A22" s="1465"/>
      <c r="B22" s="1465"/>
      <c r="C22" s="962"/>
      <c r="D22" s="408"/>
      <c r="E22" s="443"/>
      <c r="F22" s="443"/>
      <c r="G22" s="443"/>
      <c r="H22" s="443"/>
      <c r="I22" s="443"/>
      <c r="J22" s="443"/>
      <c r="K22" s="443"/>
      <c r="L22" s="443"/>
      <c r="M22" s="443"/>
      <c r="N22" s="443"/>
      <c r="O22" s="442"/>
      <c r="P22" s="1651" t="s">
        <v>309</v>
      </c>
      <c r="Q22" s="1652"/>
      <c r="R22" s="1653"/>
      <c r="S22" s="418">
        <f>+P18</f>
        <v>330</v>
      </c>
    </row>
    <row r="23" spans="1:19" x14ac:dyDescent="0.2">
      <c r="A23" s="1465"/>
      <c r="B23" s="1465"/>
      <c r="C23" s="962"/>
      <c r="D23" s="408"/>
      <c r="E23" s="443"/>
      <c r="F23" s="443"/>
      <c r="G23" s="443"/>
      <c r="H23" s="443"/>
      <c r="I23" s="443"/>
      <c r="J23" s="443"/>
      <c r="K23" s="443"/>
      <c r="L23" s="443"/>
      <c r="M23" s="443"/>
      <c r="N23" s="443"/>
      <c r="O23" s="442"/>
      <c r="P23" s="1651" t="s">
        <v>308</v>
      </c>
      <c r="Q23" s="1652"/>
      <c r="R23" s="1653"/>
      <c r="S23" s="414">
        <f>+L18</f>
        <v>0</v>
      </c>
    </row>
    <row r="24" spans="1:19" x14ac:dyDescent="0.2">
      <c r="A24" s="417"/>
      <c r="B24" s="417"/>
      <c r="C24" s="139"/>
      <c r="D24" s="408"/>
      <c r="E24" s="441"/>
      <c r="F24" s="441"/>
      <c r="G24" s="441"/>
      <c r="H24" s="441"/>
      <c r="I24" s="441"/>
      <c r="J24" s="441"/>
      <c r="K24" s="441"/>
      <c r="L24" s="441"/>
      <c r="M24" s="441"/>
      <c r="N24" s="441"/>
      <c r="O24" s="440"/>
      <c r="P24" s="1651" t="s">
        <v>1221</v>
      </c>
      <c r="Q24" s="1652"/>
      <c r="R24" s="1653"/>
      <c r="S24" s="414">
        <f>H18</f>
        <v>8</v>
      </c>
    </row>
    <row r="25" spans="1:19" x14ac:dyDescent="0.2">
      <c r="A25" s="1465"/>
      <c r="B25" s="1465"/>
      <c r="C25" s="962"/>
      <c r="D25" s="408"/>
      <c r="E25" s="328"/>
      <c r="F25" s="439"/>
      <c r="G25" s="439"/>
      <c r="H25" s="439"/>
      <c r="I25" s="439"/>
      <c r="J25" s="439"/>
      <c r="K25" s="439"/>
      <c r="L25" s="439"/>
      <c r="M25" s="439"/>
      <c r="N25" s="439"/>
      <c r="O25" s="438" t="s">
        <v>1220</v>
      </c>
      <c r="P25" s="437" t="s">
        <v>307</v>
      </c>
      <c r="Q25" s="437"/>
      <c r="R25" s="437"/>
      <c r="S25" s="413">
        <f>IF(O18=0,0,+O18/K18)</f>
        <v>0</v>
      </c>
    </row>
    <row r="26" spans="1:19" x14ac:dyDescent="0.2">
      <c r="A26" s="335"/>
      <c r="B26" s="335"/>
      <c r="C26" s="335"/>
      <c r="D26" s="408"/>
      <c r="E26" s="328"/>
      <c r="F26" s="439"/>
      <c r="G26" s="439"/>
      <c r="H26" s="439"/>
      <c r="I26" s="439"/>
      <c r="J26" s="439"/>
      <c r="K26" s="439"/>
      <c r="L26" s="439"/>
      <c r="M26" s="439"/>
      <c r="N26" s="439"/>
      <c r="O26" s="438" t="s">
        <v>1219</v>
      </c>
      <c r="P26" s="437" t="s">
        <v>306</v>
      </c>
      <c r="Q26" s="437"/>
      <c r="R26" s="437"/>
      <c r="S26" s="413">
        <f>IF(H18=0,0,+L18/H18)</f>
        <v>0</v>
      </c>
    </row>
    <row r="27" spans="1:19" x14ac:dyDescent="0.2">
      <c r="A27" s="332"/>
      <c r="B27" s="332"/>
      <c r="C27" s="332"/>
      <c r="D27" s="332"/>
      <c r="E27" s="332"/>
      <c r="F27" s="332"/>
      <c r="G27" s="332"/>
      <c r="H27" s="332"/>
      <c r="I27" s="332"/>
      <c r="J27" s="332"/>
      <c r="K27" s="332"/>
      <c r="L27" s="332"/>
      <c r="M27" s="332"/>
      <c r="N27" s="332"/>
      <c r="O27" s="332"/>
    </row>
    <row r="28" spans="1:19" x14ac:dyDescent="0.2">
      <c r="A28" s="331"/>
      <c r="B28" s="331"/>
      <c r="C28" s="1476"/>
      <c r="D28" s="1476"/>
      <c r="E28" s="1476"/>
      <c r="F28" s="329"/>
      <c r="G28" s="329"/>
    </row>
  </sheetData>
  <mergeCells count="40">
    <mergeCell ref="S9:S10"/>
    <mergeCell ref="F9:F10"/>
    <mergeCell ref="G9:G10"/>
    <mergeCell ref="H9:H10"/>
    <mergeCell ref="I9:I10"/>
    <mergeCell ref="J9:J10"/>
    <mergeCell ref="K9:K10"/>
    <mergeCell ref="P24:R24"/>
    <mergeCell ref="P22:R22"/>
    <mergeCell ref="P23:R23"/>
    <mergeCell ref="A20:C20"/>
    <mergeCell ref="A21:C21"/>
    <mergeCell ref="A22:B22"/>
    <mergeCell ref="C28:E28"/>
    <mergeCell ref="A23:B23"/>
    <mergeCell ref="A25:B25"/>
    <mergeCell ref="B12:B14"/>
    <mergeCell ref="C12:C14"/>
    <mergeCell ref="D12:D14"/>
    <mergeCell ref="A12:A14"/>
    <mergeCell ref="E12:E14"/>
    <mergeCell ref="A8:B8"/>
    <mergeCell ref="Q8:R8"/>
    <mergeCell ref="A9:A10"/>
    <mergeCell ref="B9:B10"/>
    <mergeCell ref="C9:C10"/>
    <mergeCell ref="D9:D10"/>
    <mergeCell ref="E9:E10"/>
    <mergeCell ref="N9:N10"/>
    <mergeCell ref="O9:O10"/>
    <mergeCell ref="P9:P10"/>
    <mergeCell ref="Q9:R9"/>
    <mergeCell ref="L9:L10"/>
    <mergeCell ref="M9:M10"/>
    <mergeCell ref="A1:B4"/>
    <mergeCell ref="A5:C5"/>
    <mergeCell ref="D5:J5"/>
    <mergeCell ref="K5:S5"/>
    <mergeCell ref="A6:S7"/>
    <mergeCell ref="C1:S4"/>
  </mergeCells>
  <conditionalFormatting sqref="M15:M17">
    <cfRule type="cellIs" dxfId="485" priority="16" operator="between">
      <formula>1</formula>
      <formula>0.9</formula>
    </cfRule>
  </conditionalFormatting>
  <conditionalFormatting sqref="M15:M17">
    <cfRule type="cellIs" dxfId="484" priority="13" operator="between">
      <formula>0.19</formula>
      <formula>0</formula>
    </cfRule>
    <cfRule type="cellIs" dxfId="483" priority="14" operator="between">
      <formula>0.49</formula>
      <formula>0.2</formula>
    </cfRule>
    <cfRule type="cellIs" dxfId="482" priority="15" operator="between">
      <formula>0.89</formula>
      <formula>0.5</formula>
    </cfRule>
  </conditionalFormatting>
  <conditionalFormatting sqref="M12:M17">
    <cfRule type="cellIs" dxfId="481" priority="12" operator="between">
      <formula>1</formula>
      <formula>0.9</formula>
    </cfRule>
  </conditionalFormatting>
  <conditionalFormatting sqref="M12:M17">
    <cfRule type="cellIs" dxfId="480" priority="9" operator="between">
      <formula>0.19</formula>
      <formula>0</formula>
    </cfRule>
    <cfRule type="cellIs" dxfId="479" priority="10" operator="between">
      <formula>0.49</formula>
      <formula>0.2</formula>
    </cfRule>
    <cfRule type="cellIs" dxfId="478" priority="11" operator="between">
      <formula>0.89</formula>
      <formula>0.5</formula>
    </cfRule>
  </conditionalFormatting>
  <conditionalFormatting sqref="M14">
    <cfRule type="cellIs" dxfId="477" priority="8" operator="between">
      <formula>1</formula>
      <formula>0.9</formula>
    </cfRule>
  </conditionalFormatting>
  <conditionalFormatting sqref="M14">
    <cfRule type="cellIs" dxfId="476" priority="5" operator="between">
      <formula>0.19</formula>
      <formula>0</formula>
    </cfRule>
    <cfRule type="cellIs" dxfId="475" priority="6" operator="between">
      <formula>0.49</formula>
      <formula>0.2</formula>
    </cfRule>
    <cfRule type="cellIs" dxfId="474" priority="7" operator="between">
      <formula>0.89</formula>
      <formula>0.5</formula>
    </cfRule>
  </conditionalFormatting>
  <conditionalFormatting sqref="S25:S26">
    <cfRule type="cellIs" dxfId="473" priority="1" stopIfTrue="1" operator="between">
      <formula>0.9</formula>
      <formula>1</formula>
    </cfRule>
    <cfRule type="cellIs" dxfId="472" priority="2" stopIfTrue="1" operator="between">
      <formula>0.5</formula>
      <formula>0.89</formula>
    </cfRule>
    <cfRule type="cellIs" dxfId="471" priority="3" stopIfTrue="1" operator="between">
      <formula>0.2</formula>
      <formula>0.49</formula>
    </cfRule>
    <cfRule type="cellIs" dxfId="470" priority="4" stopIfTrue="1" operator="between">
      <formula>0</formula>
      <formula>0.19</formula>
    </cfRule>
  </conditionalFormatting>
  <dataValidations count="2">
    <dataValidation type="custom" allowBlank="1" showDropDown="1" showInputMessage="1" prompt="Fecha posterior a la fecha de inicio" sqref="J12:J17">
      <formula1>OR(NOT(ISERROR(DATEVALUE(J12))), AND(ISNUMBER(J12), LEFT(CELL("format", J12))="D"))</formula1>
    </dataValidation>
    <dataValidation type="custom" allowBlank="1" showDropDown="1" sqref="I12:I17">
      <formula1>OR(NOT(ISERROR(DATEVALUE(I12))), AND(ISNUMBER(I12), LEFT(CELL("format", I12))="D"))</formula1>
    </dataValidation>
  </dataValidations>
  <hyperlinks>
    <hyperlink ref="A1:B4" location="'CONTROL PM'!A1" display="'CONTROL PM'!A1"/>
  </hyperlinks>
  <pageMargins left="0.7" right="0.7" top="0.75" bottom="0.75" header="0.3" footer="0.3"/>
  <pageSetup paperSize="125"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10</vt:i4>
      </vt:variant>
    </vt:vector>
  </HeadingPairs>
  <TitlesOfParts>
    <vt:vector size="37" baseType="lpstr">
      <vt:lpstr>DARCA</vt:lpstr>
      <vt:lpstr> ACUERDO-085</vt:lpstr>
      <vt:lpstr>MONITORIAS</vt:lpstr>
      <vt:lpstr>CGR 2015</vt:lpstr>
      <vt:lpstr>ADMINISTRATIVO UNISALUD</vt:lpstr>
      <vt:lpstr>ASISTENCIAL UNISALUD</vt:lpstr>
      <vt:lpstr>COMISIONES DE ESTUDIO</vt:lpstr>
      <vt:lpstr>PQRSF</vt:lpstr>
      <vt:lpstr>EKOGUI</vt:lpstr>
      <vt:lpstr>C.I.C</vt:lpstr>
      <vt:lpstr>POSGRADOS</vt:lpstr>
      <vt:lpstr>GESTIÓN AMBIENTAL</vt:lpstr>
      <vt:lpstr>BIENESTAR UNIVERSITARIO</vt:lpstr>
      <vt:lpstr>CONTRATACIÓN - PROVEEDORES</vt:lpstr>
      <vt:lpstr>PROCESOS DISCIPLINARIOS</vt:lpstr>
      <vt:lpstr>EVALUACIÓN DOCENTE</vt:lpstr>
      <vt:lpstr>SELECCIÓN DOCENTE</vt:lpstr>
      <vt:lpstr>PDI</vt:lpstr>
      <vt:lpstr>CALIDAD</vt:lpstr>
      <vt:lpstr>PRESUPUESTO </vt:lpstr>
      <vt:lpstr>COMISIÓN ACADÉMICA</vt:lpstr>
      <vt:lpstr>TRANSPORTE</vt:lpstr>
      <vt:lpstr>INFORMES GESTIÓN</vt:lpstr>
      <vt:lpstr>ARCHIVO HISTÓRICO</vt:lpstr>
      <vt:lpstr>CONTROL PM</vt:lpstr>
      <vt:lpstr>Cronógrama</vt:lpstr>
      <vt:lpstr>Cronógrama nov.2019</vt:lpstr>
      <vt:lpstr>'BIENESTAR UNIVERSITARIO'!Área_de_impresión</vt:lpstr>
      <vt:lpstr>'CONTRATACIÓN - PROVEEDORES'!Área_de_impresión</vt:lpstr>
      <vt:lpstr>DARCA!Área_de_impresión</vt:lpstr>
      <vt:lpstr>MONITORIAS!Área_de_impresión</vt:lpstr>
      <vt:lpstr>PDI!Área_de_impresión</vt:lpstr>
      <vt:lpstr>' ACUERDO-085'!Títulos_a_imprimir</vt:lpstr>
      <vt:lpstr>'ASISTENCIAL UNISALUD'!Títulos_a_imprimir</vt:lpstr>
      <vt:lpstr>'BIENESTAR UNIVERSITARIO'!Títulos_a_imprimir</vt:lpstr>
      <vt:lpstr>DARCA!Títulos_a_imprimir</vt:lpstr>
      <vt:lpstr>MONITORIAS!Títulos_a_imprimir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unicauca</dc:creator>
  <cp:lastModifiedBy>pro 4300- 1</cp:lastModifiedBy>
  <dcterms:created xsi:type="dcterms:W3CDTF">2019-03-05T20:04:30Z</dcterms:created>
  <dcterms:modified xsi:type="dcterms:W3CDTF">2020-02-04T14:24:10Z</dcterms:modified>
</cp:coreProperties>
</file>